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405" firstSheet="1" activeTab="1"/>
  </bookViews>
  <sheets>
    <sheet name="UnderTheHood" sheetId="1" state="hidden" r:id="rId1"/>
    <sheet name="Variable G R&amp;R" sheetId="2" r:id="rId2"/>
    <sheet name="Attribute G R&amp;R" sheetId="3" r:id="rId3"/>
  </sheets>
  <externalReferences>
    <externalReference r:id="rId6"/>
    <externalReference r:id="rId7"/>
  </externalReferences>
  <definedNames>
    <definedName name="A_ALCL">OFFSET('Variable G R&amp;R'!$AC$168,0,0,COUNT(('Variable G R&amp;R'!$R$168:$R$177))+1)</definedName>
    <definedName name="A_AUCL">OFFSET('Variable G R&amp;R'!$AB$168,0,0,COUNT(('Variable G R&amp;R'!$R$168:$R$177))+1)</definedName>
    <definedName name="A_Ave">OFFSET('Variable G R&amp;R'!$X$168,0,0,COUNT(('Variable G R&amp;R'!$X$168:$X$177)))</definedName>
    <definedName name="A_Range">OFFSET('Variable G R&amp;R'!$R$168,0,0,COUNT(('Variable G R&amp;R'!$R$168:$R$177)))</definedName>
    <definedName name="A_Rbar">OFFSET('Variable G R&amp;R'!$U$168,0,0,COUNT(('Variable G R&amp;R'!$R$168:$R$177))+1)</definedName>
    <definedName name="A_RUCL">OFFSET('Variable G R&amp;R'!$V$168,0,0,COUNT(('Variable G R&amp;R'!$R$168:$R$177))+1)</definedName>
    <definedName name="A_Xbar">OFFSET('Variable G R&amp;R'!$AA$168,0,0,COUNT(('Variable G R&amp;R'!$R$168:$R$177))+1)</definedName>
    <definedName name="Ax_Range">OFFSET('Variable G R&amp;R'!$Q$168,0,0,COUNT('Variable G R&amp;R'!$R$168:$R$177)),'Variable G R&amp;R'!$Q$199</definedName>
    <definedName name="B_ALCL">OFFSET('Variable G R&amp;R'!$AC$178,0,0,COUNT(('Variable G R&amp;R'!$S$178:$S$187))+1)</definedName>
    <definedName name="B_AUCL">OFFSET('Variable G R&amp;R'!$AB$178,0,0,COUNT(('Variable G R&amp;R'!$S$178:$S$187))+1)</definedName>
    <definedName name="B_Ave">OFFSET('Variable G R&amp;R'!$Y$168,9-COUNT('Variable G R&amp;R'!$X$168:$X$177),0,COUNT('Variable G R&amp;R'!$X$168:$X$177)+COUNT('Variable G R&amp;R'!$Y$178:$Y$187)+1)</definedName>
    <definedName name="B_Range">OFFSET('Variable G R&amp;R'!$S$168,9-COUNT('Variable G R&amp;R'!$R$168:$R$177),0,COUNT('Variable G R&amp;R'!$R$168:$R$177)+COUNT('Variable G R&amp;R'!$S$178:$S$187)+1)</definedName>
    <definedName name="B_Rbar">OFFSET('Variable G R&amp;R'!$U$178,0,0,COUNT(('Variable G R&amp;R'!$S$178:$S$187))+1)</definedName>
    <definedName name="B_RUCL">OFFSET('Variable G R&amp;R'!$V$178,0,0,COUNT(('Variable G R&amp;R'!$S$178:$S$187))+1)</definedName>
    <definedName name="B_Xbar">OFFSET('Variable G R&amp;R'!$AA$178,0,0,COUNT(('Variable G R&amp;R'!$S$178:$S$187))+1)</definedName>
    <definedName name="Bx_Range">IF(ISNUMBER('Variable G R&amp;R'!$S$178),OFFSET('Variable G R&amp;R'!$Q$178,0,0,COUNT('Variable G R&amp;R'!$S$178:$S$187)),'Variable G R&amp;R'!$Q$200),'Variable G R&amp;R'!$Q$199</definedName>
    <definedName name="C_ALCL">OFFSET('Variable G R&amp;R'!$AC$188,0,0,COUNT(('Variable G R&amp;R'!$T$188:$T$197))+1)</definedName>
    <definedName name="C_AUCL">OFFSET('Variable G R&amp;R'!$AB$188,0,0,COUNT(('Variable G R&amp;R'!$T$188:$T$197))+1)</definedName>
    <definedName name="C_Ave">OFFSET('Variable G R&amp;R'!$Z$168,18-COUNT('Variable G R&amp;R'!$X$168:$X$177)-COUNT('Variable G R&amp;R'!$Y$178:$Y$187),0,COUNT('Variable G R&amp;R'!$X$168:$X$177)+COUNT('Variable G R&amp;R'!$Y$178:$Y$188)+COUNT('Variable G R&amp;R'!$Z$188:$Z$197)+2)</definedName>
    <definedName name="C_Range">OFFSET('Variable G R&amp;R'!$T$168,18-COUNT('Variable G R&amp;R'!$R$168:$R$177)-COUNT('Variable G R&amp;R'!$S$178:$S$187),0,COUNT('Variable G R&amp;R'!$R$168:$R$177)+COUNT('Variable G R&amp;R'!$S$178:$S$188)+COUNT('Variable G R&amp;R'!$T$188:$T$197)+2)</definedName>
    <definedName name="C_Rbar">OFFSET('Variable G R&amp;R'!$U$188,0,0,COUNT(('Variable G R&amp;R'!$T$188:$T$197))+1)</definedName>
    <definedName name="C_RUCL">OFFSET('Variable G R&amp;R'!$V$188,0,0,COUNT(('Variable G R&amp;R'!$R$188:$T$197))+1)</definedName>
    <definedName name="C_Xbar">OFFSET('Variable G R&amp;R'!$AA$188,0,0,COUNT(('Variable G R&amp;R'!$T$188:$T$197))+1)</definedName>
    <definedName name="Cx_Range">IF(ISNUMBER('Variable G R&amp;R'!$T$188),OFFSET('Variable G R&amp;R'!$Q$188,0,0,COUNT('Variable G R&amp;R'!$T$188:$T$197)),'Variable G R&amp;R'!$Q$201)</definedName>
    <definedName name="_xlnm.Print_Area" localSheetId="2">'Attribute G R&amp;R'!$A$1:$N$62</definedName>
    <definedName name="_xlnm.Print_Area" localSheetId="1">'Variable G R&amp;R'!$A$1:$M$115</definedName>
    <definedName name="X_Range">[0]!A_xRange,[0]!B_xRange,[1]!C_xRange</definedName>
  </definedNames>
  <calcPr fullCalcOnLoad="1"/>
</workbook>
</file>

<file path=xl/sharedStrings.xml><?xml version="1.0" encoding="utf-8"?>
<sst xmlns="http://schemas.openxmlformats.org/spreadsheetml/2006/main" count="273" uniqueCount="165">
  <si>
    <t>GAGE TYPE</t>
  </si>
  <si>
    <t>DATE</t>
  </si>
  <si>
    <t>CHARACTERISTIC</t>
  </si>
  <si>
    <t>Appraiser/</t>
  </si>
  <si>
    <t>Trail #</t>
  </si>
  <si>
    <t>AVG</t>
  </si>
  <si>
    <t>A</t>
  </si>
  <si>
    <t>AVG'S</t>
  </si>
  <si>
    <t>Range</t>
  </si>
  <si>
    <t>B</t>
  </si>
  <si>
    <t>Part</t>
  </si>
  <si>
    <t>X</t>
  </si>
  <si>
    <t>Average</t>
  </si>
  <si>
    <t>RANGE VARIATION</t>
  </si>
  <si>
    <r>
      <t>D</t>
    </r>
    <r>
      <rPr>
        <b/>
        <vertAlign val="subscript"/>
        <sz val="8"/>
        <rFont val="Arial"/>
        <family val="2"/>
      </rPr>
      <t>4</t>
    </r>
  </si>
  <si>
    <r>
      <t>(D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>)</t>
    </r>
  </si>
  <si>
    <t>=</t>
  </si>
  <si>
    <r>
      <t>UCL</t>
    </r>
    <r>
      <rPr>
        <b/>
        <vertAlign val="subscript"/>
        <sz val="8"/>
        <rFont val="Arial"/>
        <family val="2"/>
      </rPr>
      <t>R</t>
    </r>
  </si>
  <si>
    <t>SUM</t>
  </si>
  <si>
    <t>Max. X</t>
  </si>
  <si>
    <t>Min. X</t>
  </si>
  <si>
    <t>X Diff</t>
  </si>
  <si>
    <t>% PV</t>
  </si>
  <si>
    <t xml:space="preserve"> </t>
  </si>
  <si>
    <t>APPRAISER A  NAME</t>
  </si>
  <si>
    <t>SAMPLE SIZE</t>
  </si>
  <si>
    <t>Xa</t>
  </si>
  <si>
    <t>Ra</t>
  </si>
  <si>
    <t>Xb</t>
  </si>
  <si>
    <t>Rb</t>
  </si>
  <si>
    <t># Trials</t>
  </si>
  <si>
    <t>APPRAISER B  NAME</t>
  </si>
  <si>
    <r>
      <t>R</t>
    </r>
    <r>
      <rPr>
        <b/>
        <vertAlign val="subscript"/>
        <sz val="8"/>
        <rFont val="Arial"/>
        <family val="2"/>
      </rPr>
      <t>p</t>
    </r>
    <r>
      <rPr>
        <b/>
        <sz val="8"/>
        <rFont val="Arial"/>
        <family val="2"/>
      </rPr>
      <t xml:space="preserve"> </t>
    </r>
  </si>
  <si>
    <t>MEASUREMENT UNIT ANALYSIS</t>
  </si>
  <si>
    <t xml:space="preserve">   REPEATABILITY - EQUIPMENT VARIATION (EV)</t>
  </si>
  <si>
    <t xml:space="preserve">EV = </t>
  </si>
  <si>
    <t xml:space="preserve">  REPRODUCIBILITY - APPRAISER VARIATION (AV)</t>
  </si>
  <si>
    <t xml:space="preserve">AV = </t>
  </si>
  <si>
    <t>R1 X K1</t>
  </si>
  <si>
    <t xml:space="preserve">  REPEATABILITY &amp; REPRODUCIBILITY (R&amp;R)</t>
  </si>
  <si>
    <t xml:space="preserve">R&amp;R = </t>
  </si>
  <si>
    <t>SQ. ROOT (EV SQUARED + AV SQUARED)</t>
  </si>
  <si>
    <t>SQ. ROOT ((X DIFF X K2)SQUARED - (EV SQUARED/NR))</t>
  </si>
  <si>
    <t xml:space="preserve">PV = </t>
  </si>
  <si>
    <t>Rp x K3</t>
  </si>
  <si>
    <t>K3</t>
  </si>
  <si>
    <t>% TOTAL VARIATION (TV)</t>
  </si>
  <si>
    <t xml:space="preserve">  TOTAL VARIATION (TV)</t>
  </si>
  <si>
    <t xml:space="preserve">TV = </t>
  </si>
  <si>
    <t>SQ. ROOT(R&amp;R SQUARED + PV SQUARED)</t>
  </si>
  <si>
    <t>100 (EV/TV)</t>
  </si>
  <si>
    <t xml:space="preserve">% EV </t>
  </si>
  <si>
    <t>% EV</t>
  </si>
  <si>
    <t>% AV</t>
  </si>
  <si>
    <t>100(AV/TV)</t>
  </si>
  <si>
    <t>% R&amp;R</t>
  </si>
  <si>
    <t>100(R&amp;R/TV)</t>
  </si>
  <si>
    <t>100(PV/TV)</t>
  </si>
  <si>
    <r>
      <t>R</t>
    </r>
    <r>
      <rPr>
        <b/>
        <vertAlign val="subscript"/>
        <sz val="8"/>
        <rFont val="Arial"/>
        <family val="2"/>
      </rPr>
      <t>doublebar</t>
    </r>
  </si>
  <si>
    <t>Parts</t>
  </si>
  <si>
    <t xml:space="preserve">  PART VARIATION (PV)</t>
  </si>
  <si>
    <t>C</t>
  </si>
  <si>
    <t>APPRAISER C  NAME</t>
  </si>
  <si>
    <t>Appraisers</t>
  </si>
  <si>
    <t>K2</t>
  </si>
  <si>
    <t xml:space="preserve">           APPRAISERS</t>
  </si>
  <si>
    <t xml:space="preserve">          TRIALS</t>
  </si>
  <si>
    <t>Trials</t>
  </si>
  <si>
    <t>K1</t>
  </si>
  <si>
    <t>Xc</t>
  </si>
  <si>
    <t>Rc</t>
  </si>
  <si>
    <t>Note: LCL is zero with &lt; 8 trials</t>
  </si>
  <si>
    <t>REPEATABILITY &amp; REPRODUCIBILITY (R&amp;R)</t>
  </si>
  <si>
    <t>PART VARIATION (PV)</t>
  </si>
  <si>
    <t>TOTAL VARIATION (TV)</t>
  </si>
  <si>
    <t>EV</t>
  </si>
  <si>
    <t>AV</t>
  </si>
  <si>
    <t>R&amp;R</t>
  </si>
  <si>
    <t>PV</t>
  </si>
  <si>
    <t>TV</t>
  </si>
  <si>
    <t>n / TV</t>
  </si>
  <si>
    <t>n / Tol</t>
  </si>
  <si>
    <t>Rdoublebar     x</t>
  </si>
  <si>
    <t>GAGE NAME</t>
  </si>
  <si>
    <t xml:space="preserve">        TEST NUMBER</t>
  </si>
  <si>
    <t xml:space="preserve">    SPECIFICATION</t>
  </si>
  <si>
    <t>Trial #</t>
  </si>
  <si>
    <t>Xbar</t>
  </si>
  <si>
    <t>Xbar   +</t>
  </si>
  <si>
    <t>( Rbar  x</t>
  </si>
  <si>
    <r>
      <t>UCL</t>
    </r>
    <r>
      <rPr>
        <b/>
        <vertAlign val="subscript"/>
        <sz val="8"/>
        <rFont val="Arial"/>
        <family val="2"/>
      </rPr>
      <t>X</t>
    </r>
  </si>
  <si>
    <r>
      <t>A</t>
    </r>
    <r>
      <rPr>
        <b/>
        <vertAlign val="subscript"/>
        <sz val="8"/>
        <rFont val="Arial"/>
        <family val="2"/>
      </rPr>
      <t>2</t>
    </r>
  </si>
  <si>
    <r>
      <t>A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</si>
  <si>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Xbar   -</t>
  </si>
  <si>
    <r>
      <t>LCL</t>
    </r>
    <r>
      <rPr>
        <b/>
        <vertAlign val="subscript"/>
        <sz val="8"/>
        <rFont val="Arial"/>
        <family val="2"/>
      </rPr>
      <t>X</t>
    </r>
  </si>
  <si>
    <t>UCL</t>
  </si>
  <si>
    <t>LCL</t>
  </si>
  <si>
    <t>Rbar</t>
  </si>
  <si>
    <t>Instructions:</t>
  </si>
  <si>
    <r>
      <t>Percent of Tolerance</t>
    </r>
    <r>
      <rPr>
        <sz val="8"/>
        <rFont val="Arial"/>
        <family val="0"/>
      </rPr>
      <t>: 100(EV/Tol) =</t>
    </r>
  </si>
  <si>
    <r>
      <t>R</t>
    </r>
    <r>
      <rPr>
        <b/>
        <vertAlign val="subscript"/>
        <sz val="8"/>
        <color indexed="62"/>
        <rFont val="Arial"/>
        <family val="2"/>
      </rPr>
      <t>p</t>
    </r>
    <r>
      <rPr>
        <b/>
        <sz val="8"/>
        <color indexed="62"/>
        <rFont val="Arial"/>
        <family val="2"/>
      </rPr>
      <t xml:space="preserve"> </t>
    </r>
  </si>
  <si>
    <r>
      <t>Percent of Tolerance:</t>
    </r>
    <r>
      <rPr>
        <sz val="8"/>
        <rFont val="Arial"/>
        <family val="0"/>
      </rPr>
      <t xml:space="preserve"> 100(PV/Tol) =</t>
    </r>
  </si>
  <si>
    <r>
      <t xml:space="preserve">Percent of Tolerance: </t>
    </r>
    <r>
      <rPr>
        <sz val="8"/>
        <rFont val="Arial"/>
        <family val="0"/>
      </rPr>
      <t>100(R&amp;R/Tol) =</t>
    </r>
  </si>
  <si>
    <r>
      <t>Percent of Tolerance:</t>
    </r>
    <r>
      <rPr>
        <sz val="8"/>
        <rFont val="Arial"/>
        <family val="0"/>
      </rPr>
      <t xml:space="preserve"> 100(AV/Tol) =</t>
    </r>
  </si>
  <si>
    <t>1) Add reference information to cells highlighted in light yellow:</t>
  </si>
  <si>
    <t xml:space="preserve">    Note: Sample data is only required for the number of samples and trials actually run - you may leave some gold boxes empty.</t>
  </si>
  <si>
    <t>TOLERANCE</t>
  </si>
  <si>
    <t>GAGE #</t>
  </si>
  <si>
    <t>TEST #</t>
  </si>
  <si>
    <t>Gage R&amp;R ANOVA Results Analysis Decision Table for CONTINUOUS Data</t>
  </si>
  <si>
    <t>Repeatability and Reproducibility are acceptable small portions of the total observed variation.  PROCEED</t>
  </si>
  <si>
    <t>Implement any quick or obvious measurement system improvements, but project work can begin with the current measurement system.  As the actual process variation decreases, the measurement system may need improvement.</t>
  </si>
  <si>
    <t>GAGE</t>
  </si>
  <si>
    <t xml:space="preserve">    5) Review GR&amp;R ANOVA results analysis decision table for necessary actions.</t>
  </si>
  <si>
    <t># APPRAISERS</t>
  </si>
  <si>
    <t># OF PARTS</t>
  </si>
  <si>
    <t># Trials - n =</t>
  </si>
  <si>
    <t># Appr. - r =</t>
  </si>
  <si>
    <t>K3 =</t>
  </si>
  <si>
    <t>The variation in the measurement system is not an acceptable small portion of the total observed variation.  Fix the measurement system before proceeding.
NOTE: This situation could result from very good process capability.</t>
  </si>
  <si>
    <t xml:space="preserve">Part                    Variation                                  % PV                      </t>
  </si>
  <si>
    <t xml:space="preserve">Equipment                                      Variation                                   %EV            </t>
  </si>
  <si>
    <t>The variation in the measurement system is not as small a portion of the total observed variation as we would like to see.  Proceed with caution as the measurement system is marginal.  You may need to re-evaluate the measurement system later.</t>
  </si>
  <si>
    <t>3) Record results for each appraiser by part &amp; trial.</t>
  </si>
  <si>
    <t>2) Add required information to all cells highlighted in gray:</t>
  </si>
  <si>
    <t>4) Review Average &amp; Range charts for abnormal conditions.</t>
  </si>
  <si>
    <t>REPEATABILITY &amp; REPRODUCIBILITY CONCLUSIONS</t>
  </si>
  <si>
    <t>Repeatability &amp; Reproducibility          % R&amp;R</t>
  </si>
  <si>
    <t xml:space="preserve">Appraiser                     Variation                       %AV   </t>
  </si>
  <si>
    <t>MEASUREMENT SYSTEMS ANALYSIS FOR CONTINUOUS DATA</t>
  </si>
  <si>
    <t>Known Population</t>
  </si>
  <si>
    <t>Operator #1</t>
  </si>
  <si>
    <t>Operator #2</t>
  </si>
  <si>
    <t>Operator #3</t>
  </si>
  <si>
    <t>Y/N</t>
  </si>
  <si>
    <t>Sample #</t>
  </si>
  <si>
    <t>Attribute</t>
  </si>
  <si>
    <t>Try #1</t>
  </si>
  <si>
    <t>Try #2</t>
  </si>
  <si>
    <t>Agree</t>
  </si>
  <si>
    <t>within</t>
  </si>
  <si>
    <t>known</t>
  </si>
  <si>
    <t>Known-1</t>
  </si>
  <si>
    <t>Known-2</t>
  </si>
  <si>
    <t>Known-3</t>
  </si>
  <si>
    <t>% Appraiser Score</t>
  </si>
  <si>
    <t>(1)</t>
  </si>
  <si>
    <t>(2)</t>
  </si>
  <si>
    <t>Trial #1</t>
  </si>
  <si>
    <t>Trial #2</t>
  </si>
  <si>
    <t>PASS</t>
  </si>
  <si>
    <t>FAIL</t>
  </si>
  <si>
    <t xml:space="preserve">        TEST #</t>
  </si>
  <si>
    <t>APPRAISAL SCORING</t>
  </si>
  <si>
    <t>Within Self</t>
  </si>
  <si>
    <t>Screen % Effective vs. Attribute is error against known standard, 100% is the target.</t>
  </si>
  <si>
    <t>SCREEN % EFFECTIVE SCORE vs. ATTRIBUTE   &gt;</t>
  </si>
  <si>
    <t>MEASUREMENT SYSTEMS ANALYSIS FOR ATTRIBUTE DATA</t>
  </si>
  <si>
    <r>
      <t xml:space="preserve">2) Use only </t>
    </r>
    <r>
      <rPr>
        <b/>
        <sz val="10"/>
        <color indexed="62"/>
        <rFont val="Arial"/>
        <family val="2"/>
      </rPr>
      <t>PASS or FAIL</t>
    </r>
    <r>
      <rPr>
        <b/>
        <sz val="8"/>
        <color indexed="62"/>
        <rFont val="Arial"/>
        <family val="2"/>
      </rPr>
      <t xml:space="preserve"> for known attribute and responces.</t>
    </r>
  </si>
  <si>
    <t>ATTRIBUTE LEGEND &gt;</t>
  </si>
  <si>
    <t>Versus Known</t>
  </si>
  <si>
    <t>If % Appraiser Score is less than 100% training needs to occur, focus on specific areas.</t>
  </si>
  <si>
    <t>3) Label 30 samples 1-30. Determine the known acceptance (Pass / Fail) and record the known population attribute for each sample.</t>
  </si>
  <si>
    <t xml:space="preserve">4) Have each appraiser independantly check the 30 samples as trial 1 and record the findings (Pass / Fail). </t>
  </si>
  <si>
    <t>5) Reorder the samples and repeat step 4 for a second trial, recording the findings for trial 2 relative to the sample reviewed.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</si>
</sst>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"/>
    <numFmt numFmtId="167" formatCode="0.0"/>
    <numFmt numFmtId="168" formatCode="0.00000"/>
    <numFmt numFmtId="169" formatCode="0.0%"/>
    <numFmt numFmtId="170" formatCode="dd\-mmm\-yy"/>
    <numFmt numFmtId="171" formatCode="mm/dd/yy"/>
    <numFmt numFmtId="172" formatCode="0.000%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name val="Arial"/>
      <family val="2"/>
    </font>
    <font>
      <sz val="10"/>
      <name val="Symbol"/>
      <family val="1"/>
    </font>
    <font>
      <b/>
      <sz val="6"/>
      <name val="Arial"/>
      <family val="2"/>
    </font>
    <font>
      <sz val="6"/>
      <name val="Arial"/>
      <family val="2"/>
    </font>
    <font>
      <sz val="17.75"/>
      <name val="Arial"/>
      <family val="0"/>
    </font>
    <font>
      <sz val="1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0"/>
      <color indexed="62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vertAlign val="subscript"/>
      <sz val="8"/>
      <color indexed="62"/>
      <name val="Arial"/>
      <family val="2"/>
    </font>
    <font>
      <sz val="8.75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sz val="10.75"/>
      <name val="Arial"/>
      <family val="2"/>
    </font>
    <font>
      <b/>
      <sz val="10.75"/>
      <color indexed="62"/>
      <name val="Arial"/>
      <family val="2"/>
    </font>
    <font>
      <sz val="8.25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0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6"/>
      <name val="Arial"/>
      <family val="2"/>
    </font>
    <font>
      <b/>
      <sz val="9"/>
      <color indexed="62"/>
      <name val="Arial"/>
      <family val="2"/>
    </font>
    <font>
      <b/>
      <sz val="16"/>
      <color indexed="62"/>
      <name val="Arial"/>
      <family val="2"/>
    </font>
    <font>
      <b/>
      <sz val="20"/>
      <color indexed="62"/>
      <name val="Arial"/>
      <family val="2"/>
    </font>
    <font>
      <b/>
      <sz val="10"/>
      <color indexed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</fills>
  <borders count="156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62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ck">
        <color indexed="62"/>
      </right>
      <top style="double"/>
      <bottom>
        <color indexed="63"/>
      </bottom>
    </border>
    <border>
      <left style="thick">
        <color indexed="62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ck">
        <color indexed="62"/>
      </right>
      <top>
        <color indexed="63"/>
      </top>
      <bottom style="double"/>
    </border>
    <border>
      <left style="thick">
        <color indexed="62"/>
      </left>
      <right style="double"/>
      <top>
        <color indexed="63"/>
      </top>
      <bottom>
        <color indexed="63"/>
      </bottom>
    </border>
    <border>
      <left style="thick">
        <color indexed="62"/>
      </left>
      <right style="double"/>
      <top style="thin"/>
      <bottom style="thin"/>
    </border>
    <border>
      <left style="thick">
        <color indexed="62"/>
      </left>
      <right style="double"/>
      <top style="thin"/>
      <bottom style="double"/>
    </border>
    <border>
      <left style="thick">
        <color indexed="62"/>
      </left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>
        <color indexed="62"/>
      </right>
      <top style="thin"/>
      <bottom style="thick"/>
    </border>
    <border>
      <left style="thick">
        <color indexed="62"/>
      </left>
      <right style="double"/>
      <top style="thick"/>
      <bottom>
        <color indexed="63"/>
      </bottom>
    </border>
    <border>
      <left>
        <color indexed="63"/>
      </left>
      <right style="thick">
        <color indexed="62"/>
      </right>
      <top style="thin"/>
      <bottom style="double"/>
    </border>
    <border>
      <left style="thick">
        <color indexed="62"/>
      </left>
      <right>
        <color indexed="63"/>
      </right>
      <top style="double"/>
      <bottom style="thick">
        <color indexed="62"/>
      </bottom>
    </border>
    <border>
      <left>
        <color indexed="63"/>
      </left>
      <right>
        <color indexed="63"/>
      </right>
      <top style="double"/>
      <bottom style="thick">
        <color indexed="62"/>
      </bottom>
    </border>
    <border>
      <left>
        <color indexed="63"/>
      </left>
      <right style="thick">
        <color indexed="62"/>
      </right>
      <top style="double"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2"/>
      </left>
      <right>
        <color indexed="63"/>
      </right>
      <top>
        <color indexed="63"/>
      </top>
      <bottom style="thin"/>
    </border>
    <border>
      <left style="thick">
        <color indexed="62"/>
      </left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 style="medium"/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thick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medium">
        <color indexed="62"/>
      </top>
      <bottom>
        <color indexed="63"/>
      </bottom>
    </border>
    <border>
      <left style="medium"/>
      <right style="medium"/>
      <top style="thick">
        <color indexed="62"/>
      </top>
      <bottom>
        <color indexed="63"/>
      </bottom>
    </border>
    <border>
      <left style="medium"/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 style="thin"/>
      <top>
        <color indexed="63"/>
      </top>
      <bottom style="medium"/>
    </border>
    <border>
      <left style="medium"/>
      <right style="thick">
        <color indexed="62"/>
      </right>
      <top>
        <color indexed="63"/>
      </top>
      <bottom style="medium"/>
    </border>
    <border>
      <left style="thick">
        <color indexed="62"/>
      </left>
      <right style="thin"/>
      <top>
        <color indexed="63"/>
      </top>
      <bottom style="thin"/>
    </border>
    <border>
      <left style="thick">
        <color indexed="62"/>
      </left>
      <right style="thin"/>
      <top>
        <color indexed="63"/>
      </top>
      <bottom style="thick">
        <color indexed="62"/>
      </bottom>
    </border>
    <border>
      <left style="medium"/>
      <right style="medium"/>
      <top>
        <color indexed="63"/>
      </top>
      <bottom style="thick">
        <color indexed="62"/>
      </bottom>
    </border>
    <border>
      <left style="medium"/>
      <right style="thick">
        <color indexed="62"/>
      </right>
      <top style="medium"/>
      <bottom style="thin"/>
    </border>
    <border>
      <left style="medium"/>
      <right style="thick">
        <color indexed="62"/>
      </right>
      <top>
        <color indexed="63"/>
      </top>
      <bottom style="thin"/>
    </border>
    <border>
      <left style="medium"/>
      <right style="thick">
        <color indexed="62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 style="thick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>
        <color indexed="62"/>
      </bottom>
    </border>
    <border>
      <left style="thick">
        <color indexed="62"/>
      </left>
      <right>
        <color indexed="63"/>
      </right>
      <top style="double"/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double"/>
      <top>
        <color indexed="63"/>
      </top>
      <bottom style="thick">
        <color indexed="62"/>
      </bottom>
    </border>
    <border>
      <left style="thin"/>
      <right style="thick">
        <color indexed="62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indexed="62"/>
      </right>
      <top style="thin"/>
      <bottom style="thin"/>
    </border>
    <border>
      <left>
        <color indexed="63"/>
      </left>
      <right style="thin"/>
      <top style="thin"/>
      <bottom style="thick">
        <color indexed="62"/>
      </bottom>
    </border>
    <border>
      <left style="thin"/>
      <right style="thin"/>
      <top style="thin"/>
      <bottom style="thick">
        <color indexed="62"/>
      </bottom>
    </border>
    <border>
      <left style="thin"/>
      <right style="thick">
        <color indexed="62"/>
      </right>
      <top style="thin"/>
      <bottom style="thick">
        <color indexed="62"/>
      </bottom>
    </border>
    <border>
      <left>
        <color indexed="63"/>
      </left>
      <right>
        <color indexed="63"/>
      </right>
      <top style="thick">
        <color indexed="62"/>
      </top>
      <bottom style="medium"/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medium"/>
    </border>
    <border>
      <left style="medium"/>
      <right>
        <color indexed="63"/>
      </right>
      <top style="thick">
        <color indexed="62"/>
      </top>
      <bottom style="medium"/>
    </border>
    <border>
      <left>
        <color indexed="63"/>
      </left>
      <right style="medium"/>
      <top style="thick">
        <color indexed="62"/>
      </top>
      <bottom style="medium"/>
    </border>
    <border>
      <left style="thick">
        <color indexed="62"/>
      </left>
      <right>
        <color indexed="63"/>
      </right>
      <top style="thick">
        <color indexed="62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166" fontId="2" fillId="0" borderId="8" xfId="0" applyNumberFormat="1" applyFont="1" applyBorder="1" applyAlignment="1">
      <alignment/>
    </xf>
    <xf numFmtId="166" fontId="2" fillId="0" borderId="27" xfId="0" applyNumberFormat="1" applyFont="1" applyBorder="1" applyAlignment="1">
      <alignment/>
    </xf>
    <xf numFmtId="166" fontId="1" fillId="0" borderId="27" xfId="0" applyNumberFormat="1" applyFont="1" applyBorder="1" applyAlignment="1">
      <alignment/>
    </xf>
    <xf numFmtId="0" fontId="1" fillId="3" borderId="28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" fillId="3" borderId="31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0" fontId="1" fillId="3" borderId="33" xfId="0" applyFont="1" applyFill="1" applyBorder="1" applyAlignment="1">
      <alignment/>
    </xf>
    <xf numFmtId="0" fontId="1" fillId="3" borderId="34" xfId="0" applyFont="1" applyFill="1" applyBorder="1" applyAlignment="1">
      <alignment/>
    </xf>
    <xf numFmtId="0" fontId="1" fillId="3" borderId="35" xfId="0" applyFont="1" applyFill="1" applyBorder="1" applyAlignment="1">
      <alignment/>
    </xf>
    <xf numFmtId="0" fontId="1" fillId="3" borderId="36" xfId="0" applyFont="1" applyFill="1" applyBorder="1" applyAlignment="1">
      <alignment/>
    </xf>
    <xf numFmtId="164" fontId="2" fillId="2" borderId="13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37" xfId="0" applyNumberFormat="1" applyFont="1" applyBorder="1" applyAlignment="1">
      <alignment/>
    </xf>
    <xf numFmtId="164" fontId="1" fillId="0" borderId="38" xfId="0" applyNumberFormat="1" applyFont="1" applyBorder="1" applyAlignment="1">
      <alignment/>
    </xf>
    <xf numFmtId="164" fontId="1" fillId="0" borderId="39" xfId="0" applyNumberFormat="1" applyFont="1" applyBorder="1" applyAlignment="1">
      <alignment/>
    </xf>
    <xf numFmtId="166" fontId="1" fillId="0" borderId="40" xfId="0" applyNumberFormat="1" applyFont="1" applyBorder="1" applyAlignment="1">
      <alignment/>
    </xf>
    <xf numFmtId="166" fontId="1" fillId="0" borderId="41" xfId="0" applyNumberFormat="1" applyFont="1" applyBorder="1" applyAlignment="1">
      <alignment/>
    </xf>
    <xf numFmtId="0" fontId="1" fillId="3" borderId="38" xfId="0" applyFont="1" applyFill="1" applyBorder="1" applyAlignment="1">
      <alignment/>
    </xf>
    <xf numFmtId="0" fontId="1" fillId="3" borderId="42" xfId="0" applyFont="1" applyFill="1" applyBorder="1" applyAlignment="1">
      <alignment/>
    </xf>
    <xf numFmtId="0" fontId="1" fillId="3" borderId="43" xfId="0" applyFont="1" applyFill="1" applyBorder="1" applyAlignment="1">
      <alignment/>
    </xf>
    <xf numFmtId="0" fontId="1" fillId="3" borderId="44" xfId="0" applyFont="1" applyFill="1" applyBorder="1" applyAlignment="1">
      <alignment/>
    </xf>
    <xf numFmtId="0" fontId="1" fillId="3" borderId="45" xfId="0" applyFont="1" applyFill="1" applyBorder="1" applyAlignment="1">
      <alignment/>
    </xf>
    <xf numFmtId="0" fontId="5" fillId="0" borderId="0" xfId="0" applyFont="1" applyAlignment="1">
      <alignment/>
    </xf>
    <xf numFmtId="166" fontId="1" fillId="0" borderId="46" xfId="0" applyNumberFormat="1" applyFont="1" applyBorder="1" applyAlignment="1">
      <alignment/>
    </xf>
    <xf numFmtId="0" fontId="1" fillId="4" borderId="47" xfId="0" applyFont="1" applyFill="1" applyBorder="1" applyAlignment="1" applyProtection="1">
      <alignment/>
      <protection locked="0"/>
    </xf>
    <xf numFmtId="0" fontId="1" fillId="4" borderId="28" xfId="0" applyFont="1" applyFill="1" applyBorder="1" applyAlignment="1" applyProtection="1">
      <alignment/>
      <protection locked="0"/>
    </xf>
    <xf numFmtId="0" fontId="1" fillId="4" borderId="29" xfId="0" applyFont="1" applyFill="1" applyBorder="1" applyAlignment="1" applyProtection="1">
      <alignment/>
      <protection locked="0"/>
    </xf>
    <xf numFmtId="0" fontId="1" fillId="4" borderId="30" xfId="0" applyFont="1" applyFill="1" applyBorder="1" applyAlignment="1" applyProtection="1">
      <alignment/>
      <protection locked="0"/>
    </xf>
    <xf numFmtId="0" fontId="1" fillId="4" borderId="31" xfId="0" applyFont="1" applyFill="1" applyBorder="1" applyAlignment="1" applyProtection="1">
      <alignment/>
      <protection locked="0"/>
    </xf>
    <xf numFmtId="0" fontId="1" fillId="4" borderId="32" xfId="0" applyFont="1" applyFill="1" applyBorder="1" applyAlignment="1" applyProtection="1">
      <alignment/>
      <protection locked="0"/>
    </xf>
    <xf numFmtId="0" fontId="1" fillId="4" borderId="33" xfId="0" applyFont="1" applyFill="1" applyBorder="1" applyAlignment="1" applyProtection="1">
      <alignment/>
      <protection locked="0"/>
    </xf>
    <xf numFmtId="0" fontId="1" fillId="4" borderId="48" xfId="0" applyFont="1" applyFill="1" applyBorder="1" applyAlignment="1" applyProtection="1">
      <alignment/>
      <protection locked="0"/>
    </xf>
    <xf numFmtId="0" fontId="1" fillId="4" borderId="49" xfId="0" applyFont="1" applyFill="1" applyBorder="1" applyAlignment="1" applyProtection="1">
      <alignment/>
      <protection locked="0"/>
    </xf>
    <xf numFmtId="0" fontId="1" fillId="4" borderId="50" xfId="0" applyFont="1" applyFill="1" applyBorder="1" applyAlignment="1" applyProtection="1">
      <alignment/>
      <protection locked="0"/>
    </xf>
    <xf numFmtId="0" fontId="1" fillId="4" borderId="34" xfId="0" applyFont="1" applyFill="1" applyBorder="1" applyAlignment="1" applyProtection="1">
      <alignment/>
      <protection locked="0"/>
    </xf>
    <xf numFmtId="0" fontId="1" fillId="4" borderId="35" xfId="0" applyFont="1" applyFill="1" applyBorder="1" applyAlignment="1" applyProtection="1">
      <alignment/>
      <protection locked="0"/>
    </xf>
    <xf numFmtId="0" fontId="1" fillId="5" borderId="0" xfId="0" applyFont="1" applyFill="1" applyAlignment="1" applyProtection="1">
      <alignment/>
      <protection/>
    </xf>
    <xf numFmtId="0" fontId="16" fillId="5" borderId="51" xfId="0" applyFont="1" applyFill="1" applyBorder="1" applyAlignment="1" applyProtection="1">
      <alignment/>
      <protection/>
    </xf>
    <xf numFmtId="0" fontId="1" fillId="5" borderId="52" xfId="0" applyFont="1" applyFill="1" applyBorder="1" applyAlignment="1" applyProtection="1">
      <alignment/>
      <protection/>
    </xf>
    <xf numFmtId="0" fontId="1" fillId="5" borderId="53" xfId="0" applyFont="1" applyFill="1" applyBorder="1" applyAlignment="1" applyProtection="1">
      <alignment/>
      <protection/>
    </xf>
    <xf numFmtId="0" fontId="15" fillId="5" borderId="54" xfId="0" applyFont="1" applyFill="1" applyBorder="1" applyAlignment="1" applyProtection="1">
      <alignment horizontal="left" indent="1"/>
      <protection/>
    </xf>
    <xf numFmtId="0" fontId="1" fillId="5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1" fillId="5" borderId="55" xfId="0" applyFont="1" applyFill="1" applyBorder="1" applyAlignment="1" applyProtection="1">
      <alignment/>
      <protection/>
    </xf>
    <xf numFmtId="0" fontId="15" fillId="5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5" fillId="5" borderId="0" xfId="0" applyFont="1" applyFill="1" applyBorder="1" applyAlignment="1" applyProtection="1">
      <alignment horizontal="left"/>
      <protection/>
    </xf>
    <xf numFmtId="0" fontId="1" fillId="5" borderId="56" xfId="0" applyFont="1" applyFill="1" applyBorder="1" applyAlignment="1" applyProtection="1">
      <alignment/>
      <protection/>
    </xf>
    <xf numFmtId="0" fontId="1" fillId="5" borderId="57" xfId="0" applyFont="1" applyFill="1" applyBorder="1" applyAlignment="1" applyProtection="1">
      <alignment/>
      <protection/>
    </xf>
    <xf numFmtId="0" fontId="1" fillId="5" borderId="58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15" fillId="5" borderId="59" xfId="0" applyFont="1" applyFill="1" applyBorder="1" applyAlignment="1" applyProtection="1">
      <alignment horizontal="right"/>
      <protection/>
    </xf>
    <xf numFmtId="0" fontId="15" fillId="5" borderId="0" xfId="0" applyFont="1" applyFill="1" applyBorder="1" applyAlignment="1" applyProtection="1">
      <alignment horizontal="right"/>
      <protection/>
    </xf>
    <xf numFmtId="0" fontId="1" fillId="5" borderId="6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5" borderId="59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6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" fillId="5" borderId="31" xfId="0" applyFont="1" applyFill="1" applyBorder="1" applyAlignment="1" applyProtection="1">
      <alignment/>
      <protection/>
    </xf>
    <xf numFmtId="0" fontId="14" fillId="5" borderId="59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1" fillId="5" borderId="49" xfId="0" applyFont="1" applyFill="1" applyBorder="1" applyAlignment="1" applyProtection="1">
      <alignment/>
      <protection/>
    </xf>
    <xf numFmtId="10" fontId="1" fillId="5" borderId="49" xfId="0" applyNumberFormat="1" applyFont="1" applyFill="1" applyBorder="1" applyAlignment="1" applyProtection="1">
      <alignment/>
      <protection/>
    </xf>
    <xf numFmtId="9" fontId="1" fillId="5" borderId="49" xfId="0" applyNumberFormat="1" applyFont="1" applyFill="1" applyBorder="1" applyAlignment="1" applyProtection="1">
      <alignment/>
      <protection/>
    </xf>
    <xf numFmtId="0" fontId="1" fillId="5" borderId="61" xfId="0" applyFont="1" applyFill="1" applyBorder="1" applyAlignment="1" applyProtection="1">
      <alignment/>
      <protection/>
    </xf>
    <xf numFmtId="10" fontId="1" fillId="5" borderId="61" xfId="0" applyNumberFormat="1" applyFont="1" applyFill="1" applyBorder="1" applyAlignment="1" applyProtection="1">
      <alignment/>
      <protection/>
    </xf>
    <xf numFmtId="9" fontId="1" fillId="5" borderId="61" xfId="0" applyNumberFormat="1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right"/>
      <protection/>
    </xf>
    <xf numFmtId="0" fontId="1" fillId="5" borderId="62" xfId="0" applyFont="1" applyFill="1" applyBorder="1" applyAlignment="1" applyProtection="1">
      <alignment horizontal="center"/>
      <protection/>
    </xf>
    <xf numFmtId="0" fontId="1" fillId="5" borderId="28" xfId="0" applyFont="1" applyFill="1" applyBorder="1" applyAlignment="1" applyProtection="1">
      <alignment/>
      <protection/>
    </xf>
    <xf numFmtId="0" fontId="1" fillId="5" borderId="59" xfId="0" applyFont="1" applyFill="1" applyBorder="1" applyAlignment="1" applyProtection="1">
      <alignment/>
      <protection/>
    </xf>
    <xf numFmtId="0" fontId="15" fillId="5" borderId="63" xfId="0" applyFont="1" applyFill="1" applyBorder="1" applyAlignment="1" applyProtection="1">
      <alignment/>
      <protection/>
    </xf>
    <xf numFmtId="0" fontId="1" fillId="5" borderId="2" xfId="0" applyFont="1" applyFill="1" applyBorder="1" applyAlignment="1" applyProtection="1">
      <alignment/>
      <protection/>
    </xf>
    <xf numFmtId="0" fontId="1" fillId="5" borderId="3" xfId="0" applyFont="1" applyFill="1" applyBorder="1" applyAlignment="1" applyProtection="1">
      <alignment/>
      <protection/>
    </xf>
    <xf numFmtId="0" fontId="1" fillId="5" borderId="64" xfId="0" applyFont="1" applyFill="1" applyBorder="1" applyAlignment="1" applyProtection="1">
      <alignment/>
      <protection/>
    </xf>
    <xf numFmtId="0" fontId="1" fillId="5" borderId="65" xfId="0" applyFont="1" applyFill="1" applyBorder="1" applyAlignment="1" applyProtection="1">
      <alignment/>
      <protection/>
    </xf>
    <xf numFmtId="0" fontId="15" fillId="5" borderId="66" xfId="0" applyFont="1" applyFill="1" applyBorder="1" applyAlignment="1" applyProtection="1">
      <alignment/>
      <protection/>
    </xf>
    <xf numFmtId="0" fontId="15" fillId="5" borderId="67" xfId="0" applyFont="1" applyFill="1" applyBorder="1" applyAlignment="1" applyProtection="1">
      <alignment horizontal="center"/>
      <protection/>
    </xf>
    <xf numFmtId="0" fontId="15" fillId="5" borderId="11" xfId="0" applyFont="1" applyFill="1" applyBorder="1" applyAlignment="1" applyProtection="1">
      <alignment horizontal="center"/>
      <protection/>
    </xf>
    <xf numFmtId="0" fontId="15" fillId="5" borderId="12" xfId="0" applyFont="1" applyFill="1" applyBorder="1" applyAlignment="1" applyProtection="1">
      <alignment horizontal="center"/>
      <protection/>
    </xf>
    <xf numFmtId="0" fontId="14" fillId="5" borderId="14" xfId="0" applyFont="1" applyFill="1" applyBorder="1" applyAlignment="1" applyProtection="1">
      <alignment/>
      <protection/>
    </xf>
    <xf numFmtId="0" fontId="15" fillId="5" borderId="68" xfId="0" applyFont="1" applyFill="1" applyBorder="1" applyAlignment="1" applyProtection="1">
      <alignment horizontal="center"/>
      <protection/>
    </xf>
    <xf numFmtId="0" fontId="15" fillId="5" borderId="69" xfId="0" applyFont="1" applyFill="1" applyBorder="1" applyAlignment="1" applyProtection="1">
      <alignment/>
      <protection/>
    </xf>
    <xf numFmtId="0" fontId="2" fillId="5" borderId="2" xfId="0" applyFont="1" applyFill="1" applyBorder="1" applyAlignment="1" applyProtection="1">
      <alignment horizontal="center"/>
      <protection/>
    </xf>
    <xf numFmtId="0" fontId="2" fillId="5" borderId="16" xfId="0" applyFont="1" applyFill="1" applyBorder="1" applyAlignment="1" applyProtection="1">
      <alignment horizontal="center"/>
      <protection/>
    </xf>
    <xf numFmtId="0" fontId="2" fillId="5" borderId="3" xfId="0" applyFont="1" applyFill="1" applyBorder="1" applyAlignment="1" applyProtection="1">
      <alignment horizontal="center"/>
      <protection/>
    </xf>
    <xf numFmtId="0" fontId="2" fillId="5" borderId="8" xfId="0" applyFont="1" applyFill="1" applyBorder="1" applyAlignment="1" applyProtection="1">
      <alignment horizontal="center"/>
      <protection/>
    </xf>
    <xf numFmtId="0" fontId="15" fillId="5" borderId="60" xfId="0" applyFont="1" applyFill="1" applyBorder="1" applyAlignment="1" applyProtection="1">
      <alignment horizontal="center"/>
      <protection/>
    </xf>
    <xf numFmtId="0" fontId="14" fillId="5" borderId="6" xfId="0" applyFont="1" applyFill="1" applyBorder="1" applyAlignment="1" applyProtection="1">
      <alignment/>
      <protection/>
    </xf>
    <xf numFmtId="166" fontId="15" fillId="5" borderId="60" xfId="0" applyNumberFormat="1" applyFont="1" applyFill="1" applyBorder="1" applyAlignment="1" applyProtection="1">
      <alignment/>
      <protection/>
    </xf>
    <xf numFmtId="0" fontId="15" fillId="5" borderId="70" xfId="0" applyFont="1" applyFill="1" applyBorder="1" applyAlignment="1" applyProtection="1">
      <alignment/>
      <protection/>
    </xf>
    <xf numFmtId="0" fontId="15" fillId="5" borderId="71" xfId="0" applyFont="1" applyFill="1" applyBorder="1" applyAlignment="1" applyProtection="1">
      <alignment/>
      <protection/>
    </xf>
    <xf numFmtId="166" fontId="15" fillId="5" borderId="68" xfId="0" applyNumberFormat="1" applyFont="1" applyFill="1" applyBorder="1" applyAlignment="1" applyProtection="1">
      <alignment/>
      <protection/>
    </xf>
    <xf numFmtId="0" fontId="15" fillId="5" borderId="72" xfId="0" applyFont="1" applyFill="1" applyBorder="1" applyAlignment="1" applyProtection="1">
      <alignment/>
      <protection/>
    </xf>
    <xf numFmtId="166" fontId="1" fillId="5" borderId="73" xfId="0" applyNumberFormat="1" applyFont="1" applyFill="1" applyBorder="1" applyAlignment="1" applyProtection="1">
      <alignment/>
      <protection/>
    </xf>
    <xf numFmtId="166" fontId="1" fillId="5" borderId="74" xfId="0" applyNumberFormat="1" applyFont="1" applyFill="1" applyBorder="1" applyAlignment="1" applyProtection="1">
      <alignment/>
      <protection/>
    </xf>
    <xf numFmtId="0" fontId="15" fillId="5" borderId="2" xfId="0" applyFont="1" applyFill="1" applyBorder="1" applyAlignment="1" applyProtection="1">
      <alignment/>
      <protection/>
    </xf>
    <xf numFmtId="166" fontId="1" fillId="5" borderId="41" xfId="0" applyNumberFormat="1" applyFont="1" applyFill="1" applyBorder="1" applyAlignment="1" applyProtection="1">
      <alignment/>
      <protection/>
    </xf>
    <xf numFmtId="166" fontId="1" fillId="5" borderId="21" xfId="0" applyNumberFormat="1" applyFont="1" applyFill="1" applyBorder="1" applyAlignment="1" applyProtection="1">
      <alignment/>
      <protection/>
    </xf>
    <xf numFmtId="0" fontId="15" fillId="5" borderId="26" xfId="0" applyFont="1" applyFill="1" applyBorder="1" applyAlignment="1" applyProtection="1">
      <alignment/>
      <protection/>
    </xf>
    <xf numFmtId="166" fontId="15" fillId="5" borderId="75" xfId="0" applyNumberFormat="1" applyFont="1" applyFill="1" applyBorder="1" applyAlignment="1" applyProtection="1">
      <alignment/>
      <protection/>
    </xf>
    <xf numFmtId="0" fontId="15" fillId="5" borderId="76" xfId="0" applyFont="1" applyFill="1" applyBorder="1" applyAlignment="1" applyProtection="1">
      <alignment/>
      <protection/>
    </xf>
    <xf numFmtId="0" fontId="1" fillId="5" borderId="23" xfId="0" applyFont="1" applyFill="1" applyBorder="1" applyAlignment="1" applyProtection="1">
      <alignment/>
      <protection/>
    </xf>
    <xf numFmtId="0" fontId="1" fillId="5" borderId="24" xfId="0" applyFont="1" applyFill="1" applyBorder="1" applyAlignment="1" applyProtection="1">
      <alignment/>
      <protection/>
    </xf>
    <xf numFmtId="0" fontId="1" fillId="5" borderId="25" xfId="0" applyFont="1" applyFill="1" applyBorder="1" applyAlignment="1" applyProtection="1">
      <alignment/>
      <protection/>
    </xf>
    <xf numFmtId="0" fontId="15" fillId="5" borderId="60" xfId="0" applyFont="1" applyFill="1" applyBorder="1" applyAlignment="1" applyProtection="1">
      <alignment/>
      <protection/>
    </xf>
    <xf numFmtId="166" fontId="1" fillId="5" borderId="64" xfId="0" applyNumberFormat="1" applyFont="1" applyFill="1" applyBorder="1" applyAlignment="1" applyProtection="1">
      <alignment/>
      <protection/>
    </xf>
    <xf numFmtId="0" fontId="15" fillId="5" borderId="3" xfId="0" applyFont="1" applyFill="1" applyBorder="1" applyAlignment="1" applyProtection="1">
      <alignment/>
      <protection/>
    </xf>
    <xf numFmtId="166" fontId="1" fillId="5" borderId="27" xfId="0" applyNumberFormat="1" applyFont="1" applyFill="1" applyBorder="1" applyAlignment="1" applyProtection="1">
      <alignment/>
      <protection/>
    </xf>
    <xf numFmtId="0" fontId="1" fillId="5" borderId="8" xfId="0" applyFont="1" applyFill="1" applyBorder="1" applyAlignment="1" applyProtection="1">
      <alignment/>
      <protection/>
    </xf>
    <xf numFmtId="164" fontId="1" fillId="5" borderId="37" xfId="0" applyNumberFormat="1" applyFont="1" applyFill="1" applyBorder="1" applyAlignment="1" applyProtection="1">
      <alignment/>
      <protection/>
    </xf>
    <xf numFmtId="164" fontId="1" fillId="5" borderId="39" xfId="0" applyNumberFormat="1" applyFont="1" applyFill="1" applyBorder="1" applyAlignment="1" applyProtection="1">
      <alignment/>
      <protection/>
    </xf>
    <xf numFmtId="164" fontId="1" fillId="5" borderId="38" xfId="0" applyNumberFormat="1" applyFont="1" applyFill="1" applyBorder="1" applyAlignment="1" applyProtection="1">
      <alignment/>
      <protection/>
    </xf>
    <xf numFmtId="0" fontId="15" fillId="5" borderId="10" xfId="0" applyFont="1" applyFill="1" applyBorder="1" applyAlignment="1" applyProtection="1">
      <alignment/>
      <protection/>
    </xf>
    <xf numFmtId="166" fontId="15" fillId="5" borderId="77" xfId="0" applyNumberFormat="1" applyFont="1" applyFill="1" applyBorder="1" applyAlignment="1" applyProtection="1">
      <alignment/>
      <protection/>
    </xf>
    <xf numFmtId="0" fontId="1" fillId="5" borderId="78" xfId="0" applyFont="1" applyFill="1" applyBorder="1" applyAlignment="1" applyProtection="1">
      <alignment/>
      <protection/>
    </xf>
    <xf numFmtId="0" fontId="1" fillId="5" borderId="79" xfId="0" applyFont="1" applyFill="1" applyBorder="1" applyAlignment="1" applyProtection="1">
      <alignment/>
      <protection/>
    </xf>
    <xf numFmtId="0" fontId="1" fillId="5" borderId="80" xfId="0" applyFont="1" applyFill="1" applyBorder="1" applyAlignment="1" applyProtection="1">
      <alignment/>
      <protection/>
    </xf>
    <xf numFmtId="0" fontId="15" fillId="5" borderId="56" xfId="0" applyFont="1" applyFill="1" applyBorder="1" applyAlignment="1" applyProtection="1">
      <alignment horizontal="right"/>
      <protection/>
    </xf>
    <xf numFmtId="0" fontId="15" fillId="5" borderId="57" xfId="0" applyFont="1" applyFill="1" applyBorder="1" applyAlignment="1" applyProtection="1">
      <alignment horizontal="right"/>
      <protection/>
    </xf>
    <xf numFmtId="171" fontId="1" fillId="5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1" fillId="5" borderId="81" xfId="0" applyFont="1" applyFill="1" applyBorder="1" applyAlignment="1" applyProtection="1">
      <alignment/>
      <protection/>
    </xf>
    <xf numFmtId="0" fontId="2" fillId="5" borderId="82" xfId="0" applyFont="1" applyFill="1" applyBorder="1" applyAlignment="1" applyProtection="1">
      <alignment/>
      <protection/>
    </xf>
    <xf numFmtId="0" fontId="2" fillId="5" borderId="83" xfId="0" applyFont="1" applyFill="1" applyBorder="1" applyAlignment="1" applyProtection="1">
      <alignment horizontal="center"/>
      <protection/>
    </xf>
    <xf numFmtId="0" fontId="2" fillId="5" borderId="84" xfId="0" applyFont="1" applyFill="1" applyBorder="1" applyAlignment="1" applyProtection="1">
      <alignment/>
      <protection/>
    </xf>
    <xf numFmtId="0" fontId="1" fillId="5" borderId="74" xfId="0" applyFont="1" applyFill="1" applyBorder="1" applyAlignment="1" applyProtection="1">
      <alignment/>
      <protection/>
    </xf>
    <xf numFmtId="0" fontId="2" fillId="5" borderId="74" xfId="0" applyFont="1" applyFill="1" applyBorder="1" applyAlignment="1" applyProtection="1">
      <alignment/>
      <protection/>
    </xf>
    <xf numFmtId="0" fontId="2" fillId="5" borderId="64" xfId="0" applyFont="1" applyFill="1" applyBorder="1" applyAlignment="1" applyProtection="1">
      <alignment/>
      <protection/>
    </xf>
    <xf numFmtId="0" fontId="1" fillId="5" borderId="46" xfId="0" applyFont="1" applyFill="1" applyBorder="1" applyAlignment="1" applyProtection="1">
      <alignment/>
      <protection/>
    </xf>
    <xf numFmtId="0" fontId="1" fillId="5" borderId="85" xfId="0" applyFont="1" applyFill="1" applyBorder="1" applyAlignment="1" applyProtection="1">
      <alignment/>
      <protection/>
    </xf>
    <xf numFmtId="164" fontId="1" fillId="5" borderId="6" xfId="0" applyNumberFormat="1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center"/>
      <protection/>
    </xf>
    <xf numFmtId="0" fontId="1" fillId="5" borderId="0" xfId="0" applyFont="1" applyFill="1" applyBorder="1" applyAlignment="1" applyProtection="1">
      <alignment/>
      <protection/>
    </xf>
    <xf numFmtId="0" fontId="1" fillId="5" borderId="67" xfId="0" applyFont="1" applyFill="1" applyBorder="1" applyAlignment="1" applyProtection="1">
      <alignment/>
      <protection/>
    </xf>
    <xf numFmtId="0" fontId="1" fillId="5" borderId="86" xfId="0" applyFont="1" applyFill="1" applyBorder="1" applyAlignment="1" applyProtection="1">
      <alignment/>
      <protection/>
    </xf>
    <xf numFmtId="164" fontId="2" fillId="5" borderId="14" xfId="0" applyNumberFormat="1" applyFont="1" applyFill="1" applyBorder="1" applyAlignment="1" applyProtection="1">
      <alignment/>
      <protection/>
    </xf>
    <xf numFmtId="0" fontId="2" fillId="5" borderId="2" xfId="0" applyFont="1" applyFill="1" applyBorder="1" applyAlignment="1" applyProtection="1">
      <alignment/>
      <protection/>
    </xf>
    <xf numFmtId="0" fontId="2" fillId="5" borderId="3" xfId="0" applyFont="1" applyFill="1" applyBorder="1" applyAlignment="1" applyProtection="1">
      <alignment/>
      <protection/>
    </xf>
    <xf numFmtId="164" fontId="2" fillId="5" borderId="0" xfId="0" applyNumberFormat="1" applyFont="1" applyFill="1" applyBorder="1" applyAlignment="1" applyProtection="1">
      <alignment/>
      <protection/>
    </xf>
    <xf numFmtId="166" fontId="1" fillId="5" borderId="85" xfId="0" applyNumberFormat="1" applyFont="1" applyFill="1" applyBorder="1" applyAlignment="1" applyProtection="1">
      <alignment/>
      <protection/>
    </xf>
    <xf numFmtId="164" fontId="1" fillId="5" borderId="0" xfId="0" applyNumberFormat="1" applyFont="1" applyFill="1" applyBorder="1" applyAlignment="1" applyProtection="1">
      <alignment horizontal="center"/>
      <protection/>
    </xf>
    <xf numFmtId="0" fontId="2" fillId="5" borderId="6" xfId="0" applyFont="1" applyFill="1" applyBorder="1" applyAlignment="1" applyProtection="1">
      <alignment/>
      <protection/>
    </xf>
    <xf numFmtId="164" fontId="1" fillId="5" borderId="14" xfId="0" applyNumberFormat="1" applyFont="1" applyFill="1" applyBorder="1" applyAlignment="1" applyProtection="1">
      <alignment/>
      <protection/>
    </xf>
    <xf numFmtId="164" fontId="1" fillId="5" borderId="81" xfId="0" applyNumberFormat="1" applyFont="1" applyFill="1" applyBorder="1" applyAlignment="1" applyProtection="1">
      <alignment horizontal="center"/>
      <protection/>
    </xf>
    <xf numFmtId="0" fontId="1" fillId="5" borderId="81" xfId="0" applyFont="1" applyFill="1" applyBorder="1" applyAlignment="1" applyProtection="1">
      <alignment/>
      <protection/>
    </xf>
    <xf numFmtId="164" fontId="1" fillId="5" borderId="0" xfId="0" applyNumberFormat="1" applyFont="1" applyFill="1" applyBorder="1" applyAlignment="1" applyProtection="1">
      <alignment/>
      <protection/>
    </xf>
    <xf numFmtId="166" fontId="1" fillId="5" borderId="0" xfId="0" applyNumberFormat="1" applyFont="1" applyFill="1" applyBorder="1" applyAlignment="1" applyProtection="1">
      <alignment/>
      <protection/>
    </xf>
    <xf numFmtId="0" fontId="2" fillId="5" borderId="46" xfId="0" applyFont="1" applyFill="1" applyBorder="1" applyAlignment="1" applyProtection="1">
      <alignment/>
      <protection/>
    </xf>
    <xf numFmtId="0" fontId="2" fillId="2" borderId="36" xfId="0" applyFont="1" applyFill="1" applyBorder="1" applyAlignment="1" applyProtection="1">
      <alignment horizontal="center"/>
      <protection/>
    </xf>
    <xf numFmtId="0" fontId="2" fillId="5" borderId="30" xfId="0" applyFont="1" applyFill="1" applyBorder="1" applyAlignment="1" applyProtection="1">
      <alignment/>
      <protection/>
    </xf>
    <xf numFmtId="166" fontId="1" fillId="5" borderId="33" xfId="0" applyNumberFormat="1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2" fillId="2" borderId="67" xfId="0" applyFont="1" applyFill="1" applyBorder="1" applyAlignment="1" applyProtection="1">
      <alignment/>
      <protection/>
    </xf>
    <xf numFmtId="166" fontId="2" fillId="2" borderId="86" xfId="0" applyNumberFormat="1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7" fillId="5" borderId="87" xfId="0" applyFont="1" applyFill="1" applyBorder="1" applyAlignment="1" applyProtection="1">
      <alignment/>
      <protection/>
    </xf>
    <xf numFmtId="0" fontId="18" fillId="5" borderId="88" xfId="0" applyFont="1" applyFill="1" applyBorder="1" applyAlignment="1" applyProtection="1">
      <alignment/>
      <protection/>
    </xf>
    <xf numFmtId="0" fontId="17" fillId="5" borderId="88" xfId="0" applyFont="1" applyFill="1" applyBorder="1" applyAlignment="1" applyProtection="1">
      <alignment/>
      <protection/>
    </xf>
    <xf numFmtId="0" fontId="17" fillId="5" borderId="89" xfId="0" applyFont="1" applyFill="1" applyBorder="1" applyAlignment="1" applyProtection="1">
      <alignment/>
      <protection/>
    </xf>
    <xf numFmtId="0" fontId="17" fillId="5" borderId="90" xfId="0" applyFont="1" applyFill="1" applyBorder="1" applyAlignment="1" applyProtection="1">
      <alignment/>
      <protection/>
    </xf>
    <xf numFmtId="0" fontId="1" fillId="5" borderId="6" xfId="0" applyFont="1" applyFill="1" applyBorder="1" applyAlignment="1" applyProtection="1">
      <alignment/>
      <protection/>
    </xf>
    <xf numFmtId="0" fontId="1" fillId="5" borderId="91" xfId="0" applyFont="1" applyFill="1" applyBorder="1" applyAlignment="1" applyProtection="1">
      <alignment/>
      <protection/>
    </xf>
    <xf numFmtId="0" fontId="15" fillId="5" borderId="6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 horizontal="right"/>
      <protection/>
    </xf>
    <xf numFmtId="0" fontId="1" fillId="5" borderId="92" xfId="0" applyFont="1" applyFill="1" applyBorder="1" applyAlignment="1" applyProtection="1">
      <alignment/>
      <protection/>
    </xf>
    <xf numFmtId="0" fontId="1" fillId="5" borderId="6" xfId="0" applyFont="1" applyFill="1" applyBorder="1" applyAlignment="1" applyProtection="1">
      <alignment horizontal="right"/>
      <protection/>
    </xf>
    <xf numFmtId="169" fontId="15" fillId="6" borderId="93" xfId="21" applyNumberFormat="1" applyFont="1" applyFill="1" applyBorder="1" applyAlignment="1" applyProtection="1">
      <alignment/>
      <protection/>
    </xf>
    <xf numFmtId="0" fontId="1" fillId="5" borderId="94" xfId="0" applyFont="1" applyFill="1" applyBorder="1" applyAlignment="1" applyProtection="1">
      <alignment/>
      <protection/>
    </xf>
    <xf numFmtId="0" fontId="1" fillId="5" borderId="36" xfId="0" applyFont="1" applyFill="1" applyBorder="1" applyAlignment="1" applyProtection="1">
      <alignment/>
      <protection/>
    </xf>
    <xf numFmtId="0" fontId="1" fillId="5" borderId="95" xfId="0" applyFont="1" applyFill="1" applyBorder="1" applyAlignment="1" applyProtection="1">
      <alignment/>
      <protection/>
    </xf>
    <xf numFmtId="0" fontId="1" fillId="5" borderId="96" xfId="0" applyFont="1" applyFill="1" applyBorder="1" applyAlignment="1" applyProtection="1">
      <alignment/>
      <protection/>
    </xf>
    <xf numFmtId="2" fontId="1" fillId="5" borderId="0" xfId="0" applyNumberFormat="1" applyFont="1" applyFill="1" applyAlignment="1" applyProtection="1">
      <alignment/>
      <protection/>
    </xf>
    <xf numFmtId="169" fontId="15" fillId="5" borderId="96" xfId="21" applyNumberFormat="1" applyFont="1" applyFill="1" applyBorder="1" applyAlignment="1" applyProtection="1">
      <alignment/>
      <protection/>
    </xf>
    <xf numFmtId="0" fontId="1" fillId="5" borderId="97" xfId="0" applyFont="1" applyFill="1" applyBorder="1" applyAlignment="1" applyProtection="1">
      <alignment/>
      <protection/>
    </xf>
    <xf numFmtId="0" fontId="1" fillId="5" borderId="98" xfId="0" applyFont="1" applyFill="1" applyBorder="1" applyAlignment="1" applyProtection="1">
      <alignment/>
      <protection/>
    </xf>
    <xf numFmtId="0" fontId="1" fillId="5" borderId="14" xfId="0" applyFont="1" applyFill="1" applyBorder="1" applyAlignment="1" applyProtection="1">
      <alignment/>
      <protection/>
    </xf>
    <xf numFmtId="0" fontId="1" fillId="5" borderId="99" xfId="0" applyFont="1" applyFill="1" applyBorder="1" applyAlignment="1" applyProtection="1">
      <alignment/>
      <protection/>
    </xf>
    <xf numFmtId="0" fontId="1" fillId="5" borderId="15" xfId="0" applyFont="1" applyFill="1" applyBorder="1" applyAlignment="1" applyProtection="1">
      <alignment/>
      <protection/>
    </xf>
    <xf numFmtId="0" fontId="7" fillId="5" borderId="0" xfId="0" applyFont="1" applyFill="1" applyAlignment="1" applyProtection="1">
      <alignment/>
      <protection/>
    </xf>
    <xf numFmtId="166" fontId="1" fillId="5" borderId="100" xfId="0" applyNumberFormat="1" applyFont="1" applyFill="1" applyBorder="1" applyAlignment="1" applyProtection="1">
      <alignment/>
      <protection/>
    </xf>
    <xf numFmtId="0" fontId="1" fillId="5" borderId="101" xfId="0" applyFont="1" applyFill="1" applyBorder="1" applyAlignment="1" applyProtection="1">
      <alignment/>
      <protection/>
    </xf>
    <xf numFmtId="164" fontId="1" fillId="5" borderId="101" xfId="0" applyNumberFormat="1" applyFont="1" applyFill="1" applyBorder="1" applyAlignment="1" applyProtection="1">
      <alignment/>
      <protection/>
    </xf>
    <xf numFmtId="0" fontId="1" fillId="5" borderId="102" xfId="0" applyFont="1" applyFill="1" applyBorder="1" applyAlignment="1" applyProtection="1">
      <alignment/>
      <protection/>
    </xf>
    <xf numFmtId="166" fontId="1" fillId="5" borderId="101" xfId="0" applyNumberFormat="1" applyFont="1" applyFill="1" applyBorder="1" applyAlignment="1" applyProtection="1">
      <alignment/>
      <protection/>
    </xf>
    <xf numFmtId="166" fontId="1" fillId="5" borderId="102" xfId="0" applyNumberFormat="1" applyFont="1" applyFill="1" applyBorder="1" applyAlignment="1" applyProtection="1">
      <alignment/>
      <protection/>
    </xf>
    <xf numFmtId="166" fontId="1" fillId="5" borderId="91" xfId="0" applyNumberFormat="1" applyFont="1" applyFill="1" applyBorder="1" applyAlignment="1" applyProtection="1">
      <alignment/>
      <protection/>
    </xf>
    <xf numFmtId="166" fontId="1" fillId="5" borderId="97" xfId="0" applyNumberFormat="1" applyFont="1" applyFill="1" applyBorder="1" applyAlignment="1" applyProtection="1">
      <alignment/>
      <protection/>
    </xf>
    <xf numFmtId="0" fontId="1" fillId="5" borderId="103" xfId="0" applyFont="1" applyFill="1" applyBorder="1" applyAlignment="1" applyProtection="1">
      <alignment/>
      <protection/>
    </xf>
    <xf numFmtId="166" fontId="1" fillId="5" borderId="92" xfId="0" applyNumberFormat="1" applyFont="1" applyFill="1" applyBorder="1" applyAlignment="1" applyProtection="1">
      <alignment/>
      <protection/>
    </xf>
    <xf numFmtId="164" fontId="1" fillId="5" borderId="92" xfId="0" applyNumberFormat="1" applyFont="1" applyFill="1" applyBorder="1" applyAlignment="1" applyProtection="1">
      <alignment/>
      <protection/>
    </xf>
    <xf numFmtId="0" fontId="1" fillId="5" borderId="104" xfId="0" applyFont="1" applyFill="1" applyBorder="1" applyAlignment="1" applyProtection="1">
      <alignment/>
      <protection/>
    </xf>
    <xf numFmtId="166" fontId="1" fillId="5" borderId="104" xfId="0" applyNumberFormat="1" applyFont="1" applyFill="1" applyBorder="1" applyAlignment="1" applyProtection="1">
      <alignment/>
      <protection/>
    </xf>
    <xf numFmtId="0" fontId="15" fillId="5" borderId="60" xfId="0" applyFont="1" applyFill="1" applyBorder="1" applyAlignment="1" applyProtection="1">
      <alignment/>
      <protection/>
    </xf>
    <xf numFmtId="0" fontId="15" fillId="5" borderId="69" xfId="0" applyFont="1" applyFill="1" applyBorder="1" applyAlignment="1" applyProtection="1">
      <alignment horizontal="right"/>
      <protection/>
    </xf>
    <xf numFmtId="0" fontId="15" fillId="5" borderId="66" xfId="0" applyFont="1" applyFill="1" applyBorder="1" applyAlignment="1" applyProtection="1">
      <alignment horizontal="right"/>
      <protection/>
    </xf>
    <xf numFmtId="0" fontId="15" fillId="5" borderId="105" xfId="0" applyFont="1" applyFill="1" applyBorder="1" applyAlignment="1" applyProtection="1">
      <alignment horizontal="right"/>
      <protection/>
    </xf>
    <xf numFmtId="0" fontId="15" fillId="5" borderId="106" xfId="0" applyFont="1" applyFill="1" applyBorder="1" applyAlignment="1" applyProtection="1">
      <alignment horizontal="right"/>
      <protection/>
    </xf>
    <xf numFmtId="0" fontId="1" fillId="0" borderId="96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 horizontal="left"/>
      <protection/>
    </xf>
    <xf numFmtId="0" fontId="2" fillId="7" borderId="4" xfId="0" applyFont="1" applyFill="1" applyBorder="1" applyAlignment="1" applyProtection="1">
      <alignment/>
      <protection/>
    </xf>
    <xf numFmtId="166" fontId="1" fillId="7" borderId="1" xfId="0" applyNumberFormat="1" applyFont="1" applyFill="1" applyBorder="1" applyAlignment="1" applyProtection="1">
      <alignment/>
      <protection/>
    </xf>
    <xf numFmtId="0" fontId="2" fillId="7" borderId="107" xfId="0" applyFont="1" applyFill="1" applyBorder="1" applyAlignment="1" applyProtection="1">
      <alignment/>
      <protection/>
    </xf>
    <xf numFmtId="166" fontId="1" fillId="7" borderId="17" xfId="0" applyNumberFormat="1" applyFont="1" applyFill="1" applyBorder="1" applyAlignment="1" applyProtection="1">
      <alignment/>
      <protection/>
    </xf>
    <xf numFmtId="0" fontId="2" fillId="7" borderId="15" xfId="0" applyFont="1" applyFill="1" applyBorder="1" applyAlignment="1" applyProtection="1">
      <alignment/>
      <protection/>
    </xf>
    <xf numFmtId="166" fontId="1" fillId="7" borderId="9" xfId="0" applyNumberFormat="1" applyFont="1" applyFill="1" applyBorder="1" applyAlignment="1" applyProtection="1">
      <alignment/>
      <protection/>
    </xf>
    <xf numFmtId="0" fontId="2" fillId="7" borderId="8" xfId="0" applyFont="1" applyFill="1" applyBorder="1" applyAlignment="1" applyProtection="1">
      <alignment/>
      <protection/>
    </xf>
    <xf numFmtId="166" fontId="1" fillId="7" borderId="5" xfId="0" applyNumberFormat="1" applyFont="1" applyFill="1" applyBorder="1" applyAlignment="1" applyProtection="1">
      <alignment/>
      <protection/>
    </xf>
    <xf numFmtId="164" fontId="2" fillId="7" borderId="17" xfId="0" applyNumberFormat="1" applyFont="1" applyFill="1" applyBorder="1" applyAlignment="1" applyProtection="1">
      <alignment/>
      <protection/>
    </xf>
    <xf numFmtId="164" fontId="1" fillId="0" borderId="6" xfId="0" applyNumberFormat="1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166" fontId="2" fillId="0" borderId="8" xfId="0" applyNumberFormat="1" applyFont="1" applyFill="1" applyBorder="1" applyAlignment="1" applyProtection="1">
      <alignment horizontal="center"/>
      <protection/>
    </xf>
    <xf numFmtId="166" fontId="2" fillId="0" borderId="15" xfId="0" applyNumberFormat="1" applyFont="1" applyFill="1" applyBorder="1" applyAlignment="1" applyProtection="1">
      <alignment horizontal="center"/>
      <protection/>
    </xf>
    <xf numFmtId="2" fontId="1" fillId="5" borderId="0" xfId="0" applyNumberFormat="1" applyFont="1" applyFill="1" applyBorder="1" applyAlignment="1" applyProtection="1">
      <alignment horizontal="left"/>
      <protection/>
    </xf>
    <xf numFmtId="0" fontId="2" fillId="5" borderId="0" xfId="0" applyFont="1" applyFill="1" applyBorder="1" applyAlignment="1" applyProtection="1">
      <alignment horizontal="right"/>
      <protection/>
    </xf>
    <xf numFmtId="0" fontId="1" fillId="5" borderId="0" xfId="0" applyFont="1" applyFill="1" applyBorder="1" applyAlignment="1" applyProtection="1">
      <alignment horizontal="left"/>
      <protection/>
    </xf>
    <xf numFmtId="169" fontId="15" fillId="6" borderId="108" xfId="21" applyNumberFormat="1" applyFont="1" applyFill="1" applyBorder="1" applyAlignment="1" applyProtection="1">
      <alignment horizontal="center"/>
      <protection/>
    </xf>
    <xf numFmtId="169" fontId="1" fillId="5" borderId="0" xfId="0" applyNumberFormat="1" applyFont="1" applyFill="1" applyBorder="1" applyAlignment="1" applyProtection="1">
      <alignment horizontal="center"/>
      <protection/>
    </xf>
    <xf numFmtId="169" fontId="1" fillId="5" borderId="36" xfId="0" applyNumberFormat="1" applyFont="1" applyFill="1" applyBorder="1" applyAlignment="1" applyProtection="1">
      <alignment horizontal="center"/>
      <protection/>
    </xf>
    <xf numFmtId="0" fontId="0" fillId="0" borderId="59" xfId="0" applyBorder="1" applyAlignment="1" applyProtection="1">
      <alignment/>
      <protection/>
    </xf>
    <xf numFmtId="0" fontId="0" fillId="0" borderId="10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0" xfId="0" applyBorder="1" applyAlignment="1" applyProtection="1">
      <alignment/>
      <protection/>
    </xf>
    <xf numFmtId="0" fontId="30" fillId="0" borderId="0" xfId="0" applyFont="1" applyFill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60" xfId="0" applyFont="1" applyFill="1" applyBorder="1" applyAlignment="1" applyProtection="1">
      <alignment vertical="center"/>
      <protection/>
    </xf>
    <xf numFmtId="0" fontId="1" fillId="0" borderId="59" xfId="0" applyFont="1" applyFill="1" applyBorder="1" applyAlignment="1" applyProtection="1">
      <alignment/>
      <protection/>
    </xf>
    <xf numFmtId="0" fontId="30" fillId="0" borderId="59" xfId="0" applyFont="1" applyFill="1" applyBorder="1" applyAlignment="1" applyProtection="1">
      <alignment wrapText="1"/>
      <protection/>
    </xf>
    <xf numFmtId="0" fontId="2" fillId="2" borderId="36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1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/>
      <protection/>
    </xf>
    <xf numFmtId="0" fontId="2" fillId="0" borderId="60" xfId="0" applyFont="1" applyFill="1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3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0" fillId="0" borderId="112" xfId="0" applyFont="1" applyBorder="1" applyAlignment="1" applyProtection="1">
      <alignment horizontal="center"/>
      <protection/>
    </xf>
    <xf numFmtId="0" fontId="30" fillId="0" borderId="113" xfId="0" applyFont="1" applyBorder="1" applyAlignment="1" applyProtection="1">
      <alignment horizontal="center"/>
      <protection/>
    </xf>
    <xf numFmtId="0" fontId="12" fillId="0" borderId="114" xfId="0" applyFont="1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36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32" fillId="0" borderId="0" xfId="0" applyFont="1" applyAlignment="1" applyProtection="1" quotePrefix="1">
      <alignment horizontal="right"/>
      <protection/>
    </xf>
    <xf numFmtId="0" fontId="12" fillId="0" borderId="0" xfId="0" applyFont="1" applyAlignment="1" applyProtection="1">
      <alignment horizontal="left"/>
      <protection/>
    </xf>
    <xf numFmtId="1" fontId="32" fillId="0" borderId="0" xfId="0" applyNumberFormat="1" applyFont="1" applyAlignment="1" applyProtection="1" quotePrefix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9" fontId="36" fillId="0" borderId="0" xfId="0" applyNumberFormat="1" applyFont="1" applyAlignment="1" applyProtection="1">
      <alignment/>
      <protection/>
    </xf>
    <xf numFmtId="9" fontId="36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9" fontId="32" fillId="0" borderId="0" xfId="0" applyNumberFormat="1" applyFont="1" applyAlignment="1" applyProtection="1">
      <alignment horizontal="center"/>
      <protection/>
    </xf>
    <xf numFmtId="9" fontId="32" fillId="0" borderId="0" xfId="21" applyNumberFormat="1" applyFont="1" applyFill="1" applyBorder="1" applyAlignment="1" applyProtection="1">
      <alignment horizontal="center"/>
      <protection/>
    </xf>
    <xf numFmtId="0" fontId="37" fillId="0" borderId="0" xfId="0" applyFont="1" applyFill="1" applyAlignment="1" applyProtection="1">
      <alignment horizontal="right"/>
      <protection/>
    </xf>
    <xf numFmtId="0" fontId="32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9" fontId="0" fillId="0" borderId="0" xfId="0" applyNumberFormat="1" applyFont="1" applyFill="1" applyBorder="1" applyAlignment="1" applyProtection="1">
      <alignment horizontal="center"/>
      <protection/>
    </xf>
    <xf numFmtId="0" fontId="32" fillId="0" borderId="98" xfId="0" applyFont="1" applyBorder="1" applyAlignment="1" applyProtection="1">
      <alignment horizontal="center"/>
      <protection/>
    </xf>
    <xf numFmtId="0" fontId="32" fillId="0" borderId="112" xfId="0" applyFont="1" applyBorder="1" applyAlignment="1" applyProtection="1">
      <alignment horizontal="center"/>
      <protection/>
    </xf>
    <xf numFmtId="0" fontId="30" fillId="0" borderId="115" xfId="0" applyFont="1" applyFill="1" applyBorder="1" applyAlignment="1" applyProtection="1">
      <alignment horizontal="center"/>
      <protection/>
    </xf>
    <xf numFmtId="0" fontId="12" fillId="0" borderId="115" xfId="0" applyFont="1" applyFill="1" applyBorder="1" applyAlignment="1" applyProtection="1">
      <alignment horizontal="center"/>
      <protection/>
    </xf>
    <xf numFmtId="0" fontId="32" fillId="0" borderId="98" xfId="0" applyFont="1" applyFill="1" applyBorder="1" applyAlignment="1" applyProtection="1">
      <alignment horizontal="center"/>
      <protection/>
    </xf>
    <xf numFmtId="0" fontId="32" fillId="0" borderId="112" xfId="0" applyFont="1" applyFill="1" applyBorder="1" applyAlignment="1" applyProtection="1">
      <alignment horizontal="center"/>
      <protection/>
    </xf>
    <xf numFmtId="0" fontId="15" fillId="5" borderId="109" xfId="0" applyFont="1" applyFill="1" applyBorder="1" applyAlignment="1" applyProtection="1">
      <alignment horizontal="left"/>
      <protection/>
    </xf>
    <xf numFmtId="0" fontId="15" fillId="5" borderId="110" xfId="0" applyFont="1" applyFill="1" applyBorder="1" applyAlignment="1" applyProtection="1">
      <alignment horizontal="left"/>
      <protection/>
    </xf>
    <xf numFmtId="0" fontId="1" fillId="5" borderId="116" xfId="0" applyFont="1" applyFill="1" applyBorder="1" applyAlignment="1" applyProtection="1">
      <alignment/>
      <protection/>
    </xf>
    <xf numFmtId="0" fontId="16" fillId="5" borderId="117" xfId="0" applyFont="1" applyFill="1" applyBorder="1" applyAlignment="1" applyProtection="1">
      <alignment/>
      <protection/>
    </xf>
    <xf numFmtId="0" fontId="1" fillId="5" borderId="118" xfId="0" applyFont="1" applyFill="1" applyBorder="1" applyAlignment="1" applyProtection="1">
      <alignment/>
      <protection/>
    </xf>
    <xf numFmtId="0" fontId="15" fillId="5" borderId="59" xfId="0" applyFont="1" applyFill="1" applyBorder="1" applyAlignment="1" applyProtection="1">
      <alignment horizontal="left" indent="1"/>
      <protection/>
    </xf>
    <xf numFmtId="0" fontId="14" fillId="5" borderId="60" xfId="0" applyFont="1" applyFill="1" applyBorder="1" applyAlignment="1" applyProtection="1">
      <alignment/>
      <protection/>
    </xf>
    <xf numFmtId="0" fontId="30" fillId="0" borderId="119" xfId="0" applyFont="1" applyFill="1" applyBorder="1" applyAlignment="1" applyProtection="1">
      <alignment horizontal="centerContinuous"/>
      <protection/>
    </xf>
    <xf numFmtId="0" fontId="30" fillId="0" borderId="119" xfId="0" applyFont="1" applyBorder="1" applyAlignment="1" applyProtection="1">
      <alignment horizontal="center"/>
      <protection/>
    </xf>
    <xf numFmtId="0" fontId="34" fillId="0" borderId="120" xfId="0" applyFont="1" applyBorder="1" applyAlignment="1" applyProtection="1">
      <alignment horizontal="center"/>
      <protection/>
    </xf>
    <xf numFmtId="0" fontId="30" fillId="0" borderId="121" xfId="0" applyFont="1" applyBorder="1" applyAlignment="1" applyProtection="1">
      <alignment/>
      <protection/>
    </xf>
    <xf numFmtId="0" fontId="34" fillId="0" borderId="122" xfId="0" applyFont="1" applyBorder="1" applyAlignment="1" applyProtection="1">
      <alignment horizontal="center"/>
      <protection/>
    </xf>
    <xf numFmtId="0" fontId="30" fillId="0" borderId="123" xfId="0" applyFont="1" applyBorder="1" applyAlignment="1" applyProtection="1">
      <alignment horizontal="center"/>
      <protection/>
    </xf>
    <xf numFmtId="0" fontId="30" fillId="0" borderId="124" xfId="0" applyFont="1" applyBorder="1" applyAlignment="1" applyProtection="1">
      <alignment horizontal="center"/>
      <protection/>
    </xf>
    <xf numFmtId="0" fontId="12" fillId="0" borderId="125" xfId="0" applyFont="1" applyFill="1" applyBorder="1" applyAlignment="1" applyProtection="1">
      <alignment horizontal="center"/>
      <protection/>
    </xf>
    <xf numFmtId="0" fontId="12" fillId="0" borderId="125" xfId="0" applyFont="1" applyBorder="1" applyAlignment="1" applyProtection="1">
      <alignment horizontal="center"/>
      <protection/>
    </xf>
    <xf numFmtId="0" fontId="12" fillId="0" borderId="126" xfId="0" applyFont="1" applyBorder="1" applyAlignment="1" applyProtection="1">
      <alignment horizontal="center"/>
      <protection/>
    </xf>
    <xf numFmtId="0" fontId="12" fillId="0" borderId="127" xfId="0" applyFont="1" applyBorder="1" applyAlignment="1" applyProtection="1">
      <alignment horizontal="center"/>
      <protection/>
    </xf>
    <xf numFmtId="0" fontId="12" fillId="0" borderId="128" xfId="0" applyFont="1" applyBorder="1" applyAlignment="1" applyProtection="1">
      <alignment horizontal="center"/>
      <protection/>
    </xf>
    <xf numFmtId="9" fontId="39" fillId="0" borderId="0" xfId="21" applyNumberFormat="1" applyFont="1" applyFill="1" applyBorder="1" applyAlignment="1" applyProtection="1">
      <alignment horizontal="right"/>
      <protection/>
    </xf>
    <xf numFmtId="9" fontId="0" fillId="0" borderId="0" xfId="0" applyNumberFormat="1" applyFont="1" applyFill="1" applyAlignment="1" applyProtection="1">
      <alignment/>
      <protection/>
    </xf>
    <xf numFmtId="9" fontId="32" fillId="0" borderId="0" xfId="0" applyNumberFormat="1" applyFont="1" applyFill="1" applyAlignment="1" applyProtection="1">
      <alignment horizontal="right"/>
      <protection/>
    </xf>
    <xf numFmtId="9" fontId="0" fillId="0" borderId="0" xfId="0" applyNumberFormat="1" applyFont="1" applyFill="1" applyAlignment="1" applyProtection="1">
      <alignment horizontal="center"/>
      <protection/>
    </xf>
    <xf numFmtId="9" fontId="41" fillId="0" borderId="0" xfId="0" applyNumberFormat="1" applyFont="1" applyFill="1" applyAlignment="1" applyProtection="1">
      <alignment horizontal="right"/>
      <protection/>
    </xf>
    <xf numFmtId="9" fontId="39" fillId="0" borderId="0" xfId="21" applyNumberFormat="1" applyFont="1" applyFill="1" applyBorder="1" applyAlignment="1" applyProtection="1">
      <alignment horizontal="left"/>
      <protection/>
    </xf>
    <xf numFmtId="0" fontId="31" fillId="0" borderId="59" xfId="0" applyFont="1" applyBorder="1" applyAlignment="1" applyProtection="1" quotePrefix="1">
      <alignment horizontal="right"/>
      <protection/>
    </xf>
    <xf numFmtId="0" fontId="31" fillId="0" borderId="0" xfId="0" applyFont="1" applyBorder="1" applyAlignment="1" applyProtection="1">
      <alignment horizontal="left"/>
      <protection/>
    </xf>
    <xf numFmtId="1" fontId="31" fillId="0" borderId="59" xfId="0" applyNumberFormat="1" applyFont="1" applyBorder="1" applyAlignment="1" applyProtection="1" quotePrefix="1">
      <alignment horizontal="right"/>
      <protection/>
    </xf>
    <xf numFmtId="9" fontId="40" fillId="0" borderId="0" xfId="21" applyNumberFormat="1" applyFont="1" applyFill="1" applyBorder="1" applyAlignment="1" applyProtection="1">
      <alignment horizontal="right"/>
      <protection/>
    </xf>
    <xf numFmtId="0" fontId="12" fillId="4" borderId="104" xfId="0" applyFont="1" applyFill="1" applyBorder="1" applyAlignment="1" applyProtection="1">
      <alignment horizontal="center"/>
      <protection locked="0"/>
    </xf>
    <xf numFmtId="0" fontId="12" fillId="4" borderId="92" xfId="0" applyFont="1" applyFill="1" applyBorder="1" applyAlignment="1" applyProtection="1">
      <alignment horizontal="center"/>
      <protection locked="0"/>
    </xf>
    <xf numFmtId="0" fontId="12" fillId="4" borderId="129" xfId="0" applyFont="1" applyFill="1" applyBorder="1" applyAlignment="1" applyProtection="1">
      <alignment horizontal="center"/>
      <protection locked="0"/>
    </xf>
    <xf numFmtId="0" fontId="12" fillId="4" borderId="11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32" fillId="0" borderId="130" xfId="0" applyFont="1" applyBorder="1" applyAlignment="1" applyProtection="1">
      <alignment/>
      <protection/>
    </xf>
    <xf numFmtId="0" fontId="32" fillId="0" borderId="131" xfId="0" applyFont="1" applyBorder="1" applyAlignment="1" applyProtection="1">
      <alignment horizontal="center"/>
      <protection/>
    </xf>
    <xf numFmtId="0" fontId="32" fillId="0" borderId="62" xfId="0" applyFont="1" applyBorder="1" applyAlignment="1" applyProtection="1">
      <alignment horizontal="centerContinuous"/>
      <protection/>
    </xf>
    <xf numFmtId="0" fontId="32" fillId="0" borderId="131" xfId="0" applyFont="1" applyBorder="1" applyAlignment="1" applyProtection="1">
      <alignment horizontal="centerContinuous"/>
      <protection/>
    </xf>
    <xf numFmtId="0" fontId="0" fillId="0" borderId="62" xfId="0" applyBorder="1" applyAlignment="1" applyProtection="1">
      <alignment horizontal="centerContinuous"/>
      <protection/>
    </xf>
    <xf numFmtId="0" fontId="32" fillId="0" borderId="132" xfId="0" applyFont="1" applyBorder="1" applyAlignment="1" applyProtection="1">
      <alignment horizontal="center"/>
      <protection/>
    </xf>
    <xf numFmtId="0" fontId="35" fillId="0" borderId="132" xfId="0" applyFont="1" applyFill="1" applyBorder="1" applyAlignment="1" applyProtection="1">
      <alignment horizontal="center"/>
      <protection/>
    </xf>
    <xf numFmtId="0" fontId="32" fillId="0" borderId="133" xfId="0" applyFont="1" applyBorder="1" applyAlignment="1" applyProtection="1">
      <alignment/>
      <protection/>
    </xf>
    <xf numFmtId="0" fontId="35" fillId="0" borderId="112" xfId="0" applyFont="1" applyBorder="1" applyAlignment="1" applyProtection="1">
      <alignment horizontal="center"/>
      <protection/>
    </xf>
    <xf numFmtId="0" fontId="32" fillId="0" borderId="36" xfId="0" applyFont="1" applyBorder="1" applyAlignment="1" applyProtection="1">
      <alignment horizontal="center"/>
      <protection/>
    </xf>
    <xf numFmtId="0" fontId="32" fillId="0" borderId="112" xfId="0" applyFont="1" applyBorder="1" applyAlignment="1" applyProtection="1">
      <alignment horizontal="center"/>
      <protection/>
    </xf>
    <xf numFmtId="0" fontId="32" fillId="0" borderId="113" xfId="0" applyFont="1" applyBorder="1" applyAlignment="1" applyProtection="1">
      <alignment horizontal="center"/>
      <protection/>
    </xf>
    <xf numFmtId="0" fontId="35" fillId="0" borderId="113" xfId="0" applyFont="1" applyFill="1" applyBorder="1" applyAlignment="1" applyProtection="1">
      <alignment horizontal="center"/>
      <protection/>
    </xf>
    <xf numFmtId="0" fontId="36" fillId="0" borderId="0" xfId="0" applyFont="1" applyAlignment="1" applyProtection="1">
      <alignment horizontal="center"/>
      <protection/>
    </xf>
    <xf numFmtId="0" fontId="32" fillId="0" borderId="134" xfId="0" applyFont="1" applyBorder="1" applyAlignment="1" applyProtection="1">
      <alignment horizontal="center"/>
      <protection/>
    </xf>
    <xf numFmtId="0" fontId="36" fillId="0" borderId="13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35" xfId="0" applyBorder="1" applyAlignment="1" applyProtection="1">
      <alignment horizontal="center"/>
      <protection/>
    </xf>
    <xf numFmtId="0" fontId="0" fillId="0" borderId="115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32" fillId="0" borderId="133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113" xfId="0" applyBorder="1" applyAlignment="1" applyProtection="1">
      <alignment horizontal="center"/>
      <protection/>
    </xf>
    <xf numFmtId="0" fontId="32" fillId="0" borderId="62" xfId="0" applyFont="1" applyBorder="1" applyAlignment="1" applyProtection="1">
      <alignment/>
      <protection/>
    </xf>
    <xf numFmtId="0" fontId="32" fillId="0" borderId="62" xfId="0" applyFont="1" applyBorder="1" applyAlignment="1" applyProtection="1">
      <alignment horizontal="center"/>
      <protection/>
    </xf>
    <xf numFmtId="0" fontId="0" fillId="0" borderId="62" xfId="0" applyBorder="1" applyAlignment="1" applyProtection="1">
      <alignment/>
      <protection/>
    </xf>
    <xf numFmtId="10" fontId="32" fillId="0" borderId="108" xfId="21" applyNumberFormat="1" applyFont="1" applyBorder="1" applyAlignment="1" applyProtection="1">
      <alignment/>
      <protection/>
    </xf>
    <xf numFmtId="10" fontId="32" fillId="0" borderId="108" xfId="21" applyNumberFormat="1" applyFont="1" applyBorder="1" applyAlignment="1" applyProtection="1">
      <alignment horizontal="center"/>
      <protection/>
    </xf>
    <xf numFmtId="10" fontId="0" fillId="0" borderId="62" xfId="21" applyNumberFormat="1" applyBorder="1" applyAlignment="1" applyProtection="1">
      <alignment/>
      <protection/>
    </xf>
    <xf numFmtId="0" fontId="33" fillId="3" borderId="136" xfId="0" applyFont="1" applyFill="1" applyBorder="1" applyAlignment="1" applyProtection="1">
      <alignment horizontal="center"/>
      <protection locked="0"/>
    </xf>
    <xf numFmtId="0" fontId="33" fillId="3" borderId="137" xfId="0" applyFont="1" applyFill="1" applyBorder="1" applyAlignment="1" applyProtection="1">
      <alignment horizontal="center"/>
      <protection locked="0"/>
    </xf>
    <xf numFmtId="169" fontId="22" fillId="0" borderId="8" xfId="0" applyNumberFormat="1" applyFont="1" applyFill="1" applyBorder="1" applyAlignment="1" applyProtection="1">
      <alignment horizontal="center" vertical="center" wrapText="1"/>
      <protection/>
    </xf>
    <xf numFmtId="169" fontId="22" fillId="0" borderId="81" xfId="0" applyNumberFormat="1" applyFont="1" applyFill="1" applyBorder="1" applyAlignment="1" applyProtection="1">
      <alignment horizontal="center" vertical="center" wrapText="1"/>
      <protection/>
    </xf>
    <xf numFmtId="169" fontId="22" fillId="0" borderId="15" xfId="0" applyNumberFormat="1" applyFont="1" applyFill="1" applyBorder="1" applyAlignment="1" applyProtection="1">
      <alignment horizontal="center" vertical="center" wrapText="1"/>
      <protection/>
    </xf>
    <xf numFmtId="169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5" borderId="0" xfId="0" applyFont="1" applyFill="1" applyBorder="1" applyAlignment="1" applyProtection="1">
      <alignment horizontal="right"/>
      <protection/>
    </xf>
    <xf numFmtId="0" fontId="30" fillId="0" borderId="138" xfId="0" applyFont="1" applyFill="1" applyBorder="1" applyAlignment="1" applyProtection="1">
      <alignment horizontal="center" vertical="center" wrapText="1"/>
      <protection/>
    </xf>
    <xf numFmtId="0" fontId="30" fillId="0" borderId="3" xfId="0" applyFont="1" applyFill="1" applyBorder="1" applyAlignment="1" applyProtection="1">
      <alignment horizontal="center" vertical="center" wrapText="1"/>
      <protection/>
    </xf>
    <xf numFmtId="0" fontId="30" fillId="0" borderId="5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139" xfId="0" applyFont="1" applyFill="1" applyBorder="1" applyAlignment="1" applyProtection="1">
      <alignment horizontal="center" vertical="center" wrapText="1"/>
      <protection/>
    </xf>
    <xf numFmtId="0" fontId="30" fillId="0" borderId="81" xfId="0" applyFont="1" applyFill="1" applyBorder="1" applyAlignment="1" applyProtection="1">
      <alignment horizontal="center" vertical="center" wrapText="1"/>
      <protection/>
    </xf>
    <xf numFmtId="169" fontId="22" fillId="0" borderId="3" xfId="0" applyNumberFormat="1" applyFont="1" applyFill="1" applyBorder="1" applyAlignment="1" applyProtection="1">
      <alignment horizontal="center" vertical="center" wrapText="1"/>
      <protection/>
    </xf>
    <xf numFmtId="169" fontId="22" fillId="0" borderId="4" xfId="0" applyNumberFormat="1" applyFont="1" applyFill="1" applyBorder="1" applyAlignment="1" applyProtection="1">
      <alignment horizontal="center" vertical="center" wrapText="1"/>
      <protection/>
    </xf>
    <xf numFmtId="169" fontId="22" fillId="0" borderId="3" xfId="0" applyNumberFormat="1" applyFont="1" applyFill="1" applyBorder="1" applyAlignment="1" applyProtection="1">
      <alignment horizontal="center" vertical="center"/>
      <protection/>
    </xf>
    <xf numFmtId="169" fontId="22" fillId="0" borderId="4" xfId="0" applyNumberFormat="1" applyFont="1" applyFill="1" applyBorder="1" applyAlignment="1" applyProtection="1">
      <alignment horizontal="center" vertical="center"/>
      <protection/>
    </xf>
    <xf numFmtId="169" fontId="22" fillId="0" borderId="0" xfId="0" applyNumberFormat="1" applyFont="1" applyFill="1" applyBorder="1" applyAlignment="1" applyProtection="1">
      <alignment horizontal="center" vertical="center"/>
      <protection/>
    </xf>
    <xf numFmtId="169" fontId="22" fillId="0" borderId="8" xfId="0" applyNumberFormat="1" applyFont="1" applyFill="1" applyBorder="1" applyAlignment="1" applyProtection="1">
      <alignment horizontal="center" vertical="center"/>
      <protection/>
    </xf>
    <xf numFmtId="169" fontId="22" fillId="0" borderId="81" xfId="0" applyNumberFormat="1" applyFont="1" applyFill="1" applyBorder="1" applyAlignment="1" applyProtection="1">
      <alignment horizontal="center" vertical="center"/>
      <protection/>
    </xf>
    <xf numFmtId="169" fontId="22" fillId="0" borderId="15" xfId="0" applyNumberFormat="1" applyFont="1" applyFill="1" applyBorder="1" applyAlignment="1" applyProtection="1">
      <alignment horizontal="center" vertical="center"/>
      <protection/>
    </xf>
    <xf numFmtId="0" fontId="30" fillId="0" borderId="138" xfId="0" applyFont="1" applyFill="1" applyBorder="1" applyAlignment="1" applyProtection="1">
      <alignment horizontal="center" wrapText="1"/>
      <protection/>
    </xf>
    <xf numFmtId="0" fontId="30" fillId="0" borderId="3" xfId="0" applyFont="1" applyFill="1" applyBorder="1" applyAlignment="1" applyProtection="1">
      <alignment horizontal="center" wrapText="1"/>
      <protection/>
    </xf>
    <xf numFmtId="0" fontId="30" fillId="0" borderId="59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30" fillId="0" borderId="139" xfId="0" applyFont="1" applyFill="1" applyBorder="1" applyAlignment="1" applyProtection="1">
      <alignment horizontal="center" wrapText="1"/>
      <protection/>
    </xf>
    <xf numFmtId="0" fontId="30" fillId="0" borderId="81" xfId="0" applyFont="1" applyFill="1" applyBorder="1" applyAlignment="1" applyProtection="1">
      <alignment horizontal="center" wrapText="1"/>
      <protection/>
    </xf>
    <xf numFmtId="0" fontId="19" fillId="8" borderId="59" xfId="0" applyFont="1" applyFill="1" applyBorder="1" applyAlignment="1" applyProtection="1">
      <alignment horizontal="center"/>
      <protection/>
    </xf>
    <xf numFmtId="0" fontId="19" fillId="8" borderId="0" xfId="0" applyFont="1" applyFill="1" applyBorder="1" applyAlignment="1" applyProtection="1">
      <alignment horizontal="center"/>
      <protection/>
    </xf>
    <xf numFmtId="0" fontId="19" fillId="8" borderId="60" xfId="0" applyFont="1" applyFill="1" applyBorder="1" applyAlignment="1" applyProtection="1">
      <alignment horizontal="center"/>
      <protection/>
    </xf>
    <xf numFmtId="9" fontId="18" fillId="0" borderId="6" xfId="0" applyNumberFormat="1" applyFont="1" applyBorder="1" applyAlignment="1" applyProtection="1">
      <alignment horizontal="center" vertical="center" wrapText="1"/>
      <protection/>
    </xf>
    <xf numFmtId="0" fontId="18" fillId="0" borderId="8" xfId="0" applyFont="1" applyBorder="1" applyAlignment="1" applyProtection="1">
      <alignment horizontal="center" vertical="center" wrapText="1"/>
      <protection/>
    </xf>
    <xf numFmtId="0" fontId="18" fillId="0" borderId="6" xfId="0" applyFont="1" applyBorder="1" applyAlignment="1" applyProtection="1">
      <alignment horizontal="center" vertical="center" wrapText="1"/>
      <protection/>
    </xf>
    <xf numFmtId="0" fontId="18" fillId="0" borderId="140" xfId="0" applyFont="1" applyBorder="1" applyAlignment="1" applyProtection="1">
      <alignment horizontal="center" vertical="center" wrapText="1"/>
      <protection/>
    </xf>
    <xf numFmtId="0" fontId="18" fillId="0" borderId="141" xfId="0" applyFont="1" applyBorder="1" applyAlignment="1" applyProtection="1">
      <alignment horizontal="center" vertical="center" wrapText="1"/>
      <protection/>
    </xf>
    <xf numFmtId="0" fontId="1" fillId="0" borderId="104" xfId="0" applyFont="1" applyBorder="1" applyAlignment="1" applyProtection="1">
      <alignment horizontal="left" vertical="top" wrapText="1"/>
      <protection/>
    </xf>
    <xf numFmtId="0" fontId="1" fillId="0" borderId="28" xfId="0" applyFont="1" applyBorder="1" applyAlignment="1" applyProtection="1">
      <alignment horizontal="left" vertical="top" wrapText="1"/>
      <protection/>
    </xf>
    <xf numFmtId="0" fontId="1" fillId="0" borderId="142" xfId="0" applyFont="1" applyBorder="1" applyAlignment="1" applyProtection="1">
      <alignment horizontal="left" vertical="top" wrapText="1"/>
      <protection/>
    </xf>
    <xf numFmtId="0" fontId="1" fillId="0" borderId="143" xfId="0" applyFont="1" applyBorder="1" applyAlignment="1" applyProtection="1">
      <alignment horizontal="left" vertical="top" wrapText="1"/>
      <protection/>
    </xf>
    <xf numFmtId="0" fontId="1" fillId="0" borderId="31" xfId="0" applyFont="1" applyBorder="1" applyAlignment="1" applyProtection="1">
      <alignment horizontal="left" vertical="top" wrapText="1"/>
      <protection/>
    </xf>
    <xf numFmtId="0" fontId="1" fillId="0" borderId="144" xfId="0" applyFont="1" applyBorder="1" applyAlignment="1" applyProtection="1">
      <alignment horizontal="left" vertical="top" wrapText="1"/>
      <protection/>
    </xf>
    <xf numFmtId="0" fontId="1" fillId="0" borderId="145" xfId="0" applyFont="1" applyBorder="1" applyAlignment="1" applyProtection="1">
      <alignment horizontal="left" vertical="top" wrapText="1"/>
      <protection/>
    </xf>
    <xf numFmtId="0" fontId="1" fillId="0" borderId="146" xfId="0" applyFont="1" applyBorder="1" applyAlignment="1" applyProtection="1">
      <alignment horizontal="left" vertical="top" wrapText="1"/>
      <protection/>
    </xf>
    <xf numFmtId="0" fontId="1" fillId="0" borderId="147" xfId="0" applyFont="1" applyBorder="1" applyAlignment="1" applyProtection="1">
      <alignment horizontal="left" vertical="top" wrapText="1"/>
      <protection/>
    </xf>
    <xf numFmtId="0" fontId="2" fillId="5" borderId="148" xfId="0" applyFont="1" applyFill="1" applyBorder="1" applyAlignment="1" applyProtection="1">
      <alignment horizontal="left"/>
      <protection/>
    </xf>
    <xf numFmtId="0" fontId="25" fillId="9" borderId="59" xfId="0" applyFont="1" applyFill="1" applyBorder="1" applyAlignment="1" applyProtection="1">
      <alignment horizontal="center" vertical="center"/>
      <protection/>
    </xf>
    <xf numFmtId="0" fontId="25" fillId="9" borderId="0" xfId="0" applyFont="1" applyFill="1" applyBorder="1" applyAlignment="1" applyProtection="1">
      <alignment horizontal="center" vertical="center"/>
      <protection/>
    </xf>
    <xf numFmtId="0" fontId="25" fillId="9" borderId="60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9" xfId="0" applyBorder="1" applyAlignment="1" applyProtection="1">
      <alignment/>
      <protection/>
    </xf>
    <xf numFmtId="0" fontId="0" fillId="0" borderId="81" xfId="0" applyBorder="1" applyAlignment="1" applyProtection="1">
      <alignment/>
      <protection/>
    </xf>
    <xf numFmtId="9" fontId="22" fillId="0" borderId="3" xfId="21" applyFont="1" applyFill="1" applyBorder="1" applyAlignment="1" applyProtection="1">
      <alignment horizontal="center" vertical="center"/>
      <protection/>
    </xf>
    <xf numFmtId="9" fontId="22" fillId="0" borderId="4" xfId="21" applyFont="1" applyFill="1" applyBorder="1" applyAlignment="1" applyProtection="1">
      <alignment horizontal="center" vertical="center"/>
      <protection/>
    </xf>
    <xf numFmtId="9" fontId="22" fillId="0" borderId="0" xfId="21" applyFont="1" applyFill="1" applyBorder="1" applyAlignment="1" applyProtection="1">
      <alignment horizontal="center" vertical="center"/>
      <protection/>
    </xf>
    <xf numFmtId="9" fontId="22" fillId="0" borderId="8" xfId="21" applyFont="1" applyFill="1" applyBorder="1" applyAlignment="1" applyProtection="1">
      <alignment horizontal="center" vertical="center"/>
      <protection/>
    </xf>
    <xf numFmtId="9" fontId="22" fillId="0" borderId="81" xfId="21" applyFont="1" applyFill="1" applyBorder="1" applyAlignment="1" applyProtection="1">
      <alignment horizontal="center" vertical="center"/>
      <protection/>
    </xf>
    <xf numFmtId="9" fontId="22" fillId="0" borderId="15" xfId="21" applyFont="1" applyFill="1" applyBorder="1" applyAlignment="1" applyProtection="1">
      <alignment horizontal="center" vertical="center"/>
      <protection/>
    </xf>
    <xf numFmtId="0" fontId="23" fillId="2" borderId="2" xfId="0" applyFont="1" applyFill="1" applyBorder="1" applyAlignment="1" applyProtection="1">
      <alignment horizontal="center" wrapText="1"/>
      <protection/>
    </xf>
    <xf numFmtId="0" fontId="23" fillId="2" borderId="3" xfId="0" applyFont="1" applyFill="1" applyBorder="1" applyAlignment="1" applyProtection="1">
      <alignment horizontal="center" wrapText="1"/>
      <protection/>
    </xf>
    <xf numFmtId="0" fontId="23" fillId="2" borderId="65" xfId="0" applyFont="1" applyFill="1" applyBorder="1" applyAlignment="1" applyProtection="1">
      <alignment horizontal="center" wrapText="1"/>
      <protection/>
    </xf>
    <xf numFmtId="0" fontId="23" fillId="2" borderId="14" xfId="0" applyFont="1" applyFill="1" applyBorder="1" applyAlignment="1" applyProtection="1">
      <alignment horizontal="center" wrapText="1"/>
      <protection/>
    </xf>
    <xf numFmtId="0" fontId="23" fillId="2" borderId="81" xfId="0" applyFont="1" applyFill="1" applyBorder="1" applyAlignment="1" applyProtection="1">
      <alignment horizontal="center" wrapText="1"/>
      <protection/>
    </xf>
    <xf numFmtId="0" fontId="23" fillId="2" borderId="68" xfId="0" applyFont="1" applyFill="1" applyBorder="1" applyAlignment="1" applyProtection="1">
      <alignment horizontal="center" wrapText="1"/>
      <protection/>
    </xf>
    <xf numFmtId="9" fontId="19" fillId="0" borderId="6" xfId="0" applyNumberFormat="1" applyFont="1" applyBorder="1" applyAlignment="1" applyProtection="1">
      <alignment horizontal="center" vertical="center"/>
      <protection/>
    </xf>
    <xf numFmtId="0" fontId="19" fillId="0" borderId="8" xfId="0" applyFont="1" applyBorder="1" applyAlignment="1" applyProtection="1">
      <alignment horizontal="center" vertical="center"/>
      <protection/>
    </xf>
    <xf numFmtId="0" fontId="19" fillId="0" borderId="6" xfId="0" applyFont="1" applyBorder="1" applyAlignment="1" applyProtection="1">
      <alignment horizontal="center" vertical="center"/>
      <protection/>
    </xf>
    <xf numFmtId="9" fontId="29" fillId="0" borderId="2" xfId="0" applyNumberFormat="1" applyFont="1" applyBorder="1" applyAlignment="1" applyProtection="1">
      <alignment horizontal="center"/>
      <protection/>
    </xf>
    <xf numFmtId="9" fontId="29" fillId="0" borderId="4" xfId="0" applyNumberFormat="1" applyFont="1" applyBorder="1" applyAlignment="1" applyProtection="1">
      <alignment horizontal="center"/>
      <protection/>
    </xf>
    <xf numFmtId="9" fontId="29" fillId="0" borderId="6" xfId="0" applyNumberFormat="1" applyFont="1" applyBorder="1" applyAlignment="1" applyProtection="1">
      <alignment horizontal="center"/>
      <protection/>
    </xf>
    <xf numFmtId="9" fontId="29" fillId="0" borderId="8" xfId="0" applyNumberFormat="1" applyFont="1" applyBorder="1" applyAlignment="1" applyProtection="1">
      <alignment horizontal="center"/>
      <protection/>
    </xf>
    <xf numFmtId="9" fontId="29" fillId="0" borderId="14" xfId="0" applyNumberFormat="1" applyFont="1" applyBorder="1" applyAlignment="1" applyProtection="1">
      <alignment horizontal="center"/>
      <protection/>
    </xf>
    <xf numFmtId="9" fontId="29" fillId="0" borderId="15" xfId="0" applyNumberFormat="1" applyFont="1" applyBorder="1" applyAlignment="1" applyProtection="1">
      <alignment horizontal="center"/>
      <protection/>
    </xf>
    <xf numFmtId="0" fontId="15" fillId="5" borderId="149" xfId="0" applyFont="1" applyFill="1" applyBorder="1" applyAlignment="1" applyProtection="1">
      <alignment horizontal="left"/>
      <protection/>
    </xf>
    <xf numFmtId="0" fontId="15" fillId="5" borderId="150" xfId="0" applyFont="1" applyFill="1" applyBorder="1" applyAlignment="1" applyProtection="1">
      <alignment horizontal="left"/>
      <protection/>
    </xf>
    <xf numFmtId="0" fontId="15" fillId="5" borderId="151" xfId="0" applyFont="1" applyFill="1" applyBorder="1" applyAlignment="1" applyProtection="1">
      <alignment horizontal="left"/>
      <protection/>
    </xf>
    <xf numFmtId="171" fontId="2" fillId="5" borderId="148" xfId="0" applyNumberFormat="1" applyFont="1" applyFill="1" applyBorder="1" applyAlignment="1" applyProtection="1">
      <alignment horizontal="left"/>
      <protection/>
    </xf>
    <xf numFmtId="171" fontId="2" fillId="5" borderId="152" xfId="0" applyNumberFormat="1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right"/>
      <protection/>
    </xf>
    <xf numFmtId="14" fontId="15" fillId="3" borderId="36" xfId="0" applyNumberFormat="1" applyFont="1" applyFill="1" applyBorder="1" applyAlignment="1" applyProtection="1">
      <alignment horizontal="left"/>
      <protection locked="0"/>
    </xf>
    <xf numFmtId="0" fontId="15" fillId="3" borderId="36" xfId="0" applyFont="1" applyFill="1" applyBorder="1" applyAlignment="1" applyProtection="1">
      <alignment horizontal="left"/>
      <protection locked="0"/>
    </xf>
    <xf numFmtId="0" fontId="15" fillId="5" borderId="0" xfId="0" applyFont="1" applyFill="1" applyBorder="1" applyAlignment="1" applyProtection="1">
      <alignment horizontal="right"/>
      <protection/>
    </xf>
    <xf numFmtId="0" fontId="15" fillId="3" borderId="36" xfId="0" applyFont="1" applyFill="1" applyBorder="1" applyAlignment="1" applyProtection="1">
      <alignment horizontal="center"/>
      <protection locked="0"/>
    </xf>
    <xf numFmtId="9" fontId="16" fillId="0" borderId="0" xfId="21" applyNumberFormat="1" applyFont="1" applyFill="1" applyBorder="1" applyAlignment="1" applyProtection="1">
      <alignment horizontal="center"/>
      <protection/>
    </xf>
    <xf numFmtId="9" fontId="40" fillId="0" borderId="0" xfId="21" applyNumberFormat="1" applyFont="1" applyFill="1" applyBorder="1" applyAlignment="1" applyProtection="1">
      <alignment horizontal="center"/>
      <protection/>
    </xf>
    <xf numFmtId="14" fontId="15" fillId="3" borderId="36" xfId="0" applyNumberFormat="1" applyFont="1" applyFill="1" applyBorder="1" applyAlignment="1" applyProtection="1">
      <alignment horizontal="center"/>
      <protection locked="0"/>
    </xf>
    <xf numFmtId="9" fontId="16" fillId="0" borderId="0" xfId="0" applyNumberFormat="1" applyFont="1" applyFill="1" applyBorder="1" applyAlignment="1" applyProtection="1">
      <alignment horizontal="center"/>
      <protection/>
    </xf>
    <xf numFmtId="9" fontId="16" fillId="0" borderId="60" xfId="0" applyNumberFormat="1" applyFont="1" applyFill="1" applyBorder="1" applyAlignment="1" applyProtection="1">
      <alignment horizontal="center"/>
      <protection/>
    </xf>
    <xf numFmtId="0" fontId="30" fillId="0" borderId="153" xfId="0" applyFont="1" applyBorder="1" applyAlignment="1" applyProtection="1">
      <alignment horizontal="center"/>
      <protection/>
    </xf>
    <xf numFmtId="0" fontId="30" fillId="0" borderId="154" xfId="0" applyFont="1" applyBorder="1" applyAlignment="1" applyProtection="1">
      <alignment horizontal="center"/>
      <protection/>
    </xf>
    <xf numFmtId="0" fontId="30" fillId="0" borderId="153" xfId="0" applyFont="1" applyFill="1" applyBorder="1" applyAlignment="1" applyProtection="1">
      <alignment horizontal="center"/>
      <protection/>
    </xf>
    <xf numFmtId="0" fontId="30" fillId="0" borderId="154" xfId="0" applyFont="1" applyFill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left"/>
      <protection/>
    </xf>
    <xf numFmtId="0" fontId="31" fillId="0" borderId="60" xfId="0" applyFont="1" applyBorder="1" applyAlignment="1" applyProtection="1">
      <alignment horizontal="left"/>
      <protection/>
    </xf>
    <xf numFmtId="0" fontId="30" fillId="0" borderId="155" xfId="0" applyFont="1" applyBorder="1" applyAlignment="1" applyProtection="1">
      <alignment horizontal="center"/>
      <protection/>
    </xf>
    <xf numFmtId="0" fontId="19" fillId="8" borderId="56" xfId="0" applyFont="1" applyFill="1" applyBorder="1" applyAlignment="1" applyProtection="1">
      <alignment horizontal="center"/>
      <protection/>
    </xf>
    <xf numFmtId="0" fontId="19" fillId="8" borderId="57" xfId="0" applyFont="1" applyFill="1" applyBorder="1" applyAlignment="1" applyProtection="1">
      <alignment horizontal="center"/>
      <protection/>
    </xf>
    <xf numFmtId="0" fontId="19" fillId="8" borderId="58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60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38" fillId="0" borderId="60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color rgb="FF00FF00"/>
      </font>
      <fill>
        <patternFill>
          <bgColor rgb="FF00FF00"/>
        </patternFill>
      </fill>
      <border/>
    </dxf>
    <dxf>
      <font>
        <color rgb="FFFFCC00"/>
      </font>
      <fill>
        <patternFill>
          <bgColor rgb="FFFFCC0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00FF00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Range Chart</a:t>
            </a:r>
          </a:p>
        </c:rich>
      </c:tx>
      <c:layout>
        <c:manualLayout>
          <c:xMode val="factor"/>
          <c:yMode val="factor"/>
          <c:x val="-0.431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9525"/>
          <c:w val="0.97325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'Variable G R&amp;R'!$A$30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([0]!Ax_Range,[0]!Bx_Range,[0]!Cx_Range)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[0]!A_Range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'Variable G R&amp;R'!$A$36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([0]!Ax_Range,[0]!Bx_Range,[0]!Cx_Range)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[0]!B_Range</c:f>
              <c:numCache>
                <c:ptCount val="21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'Variable G R&amp;R'!$A$42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([0]!Ax_Range,[0]!Bx_Range,[0]!Cx_Range)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[0]!C_Range</c:f>
              <c:numCache>
                <c:ptCount val="22"/>
              </c:numCache>
            </c:numRef>
          </c:val>
          <c:smooth val="0"/>
        </c:ser>
        <c:ser>
          <c:idx val="3"/>
          <c:order val="3"/>
          <c:tx>
            <c:v>UCL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([0]!Ax_Range,[0]!Bx_Range,[0]!Cx_Range)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([0]!A_RUCL,[0]!B_RUCL,[0]!C_RUCL)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Mean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([0]!Ax_Range,[0]!Bx_Range,[0]!Cx_Range)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([0]!A_Rbar,[0]!B_Rbar,[0]!C_Rbar)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4255547"/>
        <c:axId val="61191060"/>
      </c:lineChart>
      <c:catAx>
        <c:axId val="14255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rPr>
                  <a:t>Trial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1191060"/>
        <c:crosses val="autoZero"/>
        <c:auto val="1"/>
        <c:lblOffset val="100"/>
        <c:tickLblSkip val="1"/>
        <c:noMultiLvlLbl val="0"/>
      </c:catAx>
      <c:valAx>
        <c:axId val="61191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42555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2"/>
          <c:y val="0.0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Averages Chart</a:t>
            </a:r>
          </a:p>
        </c:rich>
      </c:tx>
      <c:layout>
        <c:manualLayout>
          <c:xMode val="factor"/>
          <c:yMode val="factor"/>
          <c:x val="-0.41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375"/>
          <c:w val="0.9652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'Variable G R&amp;R'!$A$30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([0]!Ax_Range,[0]!Bx_Range,[0]!Cx_Range)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[0]!A_Ave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'Variable G R&amp;R'!$A$36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([0]!Ax_Range,[0]!Bx_Range,[0]!Cx_Range)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[0]!B_Ave</c:f>
              <c:numCache>
                <c:ptCount val="1"/>
              </c:numCache>
            </c:numRef>
          </c:val>
          <c:smooth val="0"/>
        </c:ser>
        <c:ser>
          <c:idx val="2"/>
          <c:order val="2"/>
          <c:tx>
            <c:strRef>
              <c:f>'Variable G R&amp;R'!$A$42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([0]!Ax_Range,[0]!Bx_Range,[0]!Cx_Range)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[0]!C_Ave</c:f>
              <c:numCache>
                <c:ptCount val="2"/>
              </c:numCache>
            </c:numRef>
          </c:val>
          <c:smooth val="0"/>
        </c:ser>
        <c:ser>
          <c:idx val="3"/>
          <c:order val="3"/>
          <c:tx>
            <c:v>UCL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([0]!Ax_Range,[0]!Bx_Range,[0]!Cx_Range)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([0]!A_AUCL,[0]!B_AUCL,[0]!C_AUCL)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Mean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([0]!Ax_Range,[0]!Bx_Range,[0]!Cx_Range)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([0]!A_Xbar,[0]!B_Xbar,[0]!C_Xbar)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LCL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([0]!Ax_Range,[0]!Bx_Range,[0]!Cx_Range)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([0]!A_ALCL,[0]!B_ALCL,[0]!C_ALCL)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59128599"/>
        <c:axId val="62395344"/>
      </c:lineChart>
      <c:catAx>
        <c:axId val="59128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rPr>
                  <a:t>Trial Number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2395344"/>
        <c:crosses val="autoZero"/>
        <c:auto val="1"/>
        <c:lblOffset val="100"/>
        <c:tickLblSkip val="1"/>
        <c:noMultiLvlLbl val="0"/>
      </c:catAx>
      <c:valAx>
        <c:axId val="62395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91285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25"/>
          <c:y val="0.0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74</xdr:row>
      <xdr:rowOff>104775</xdr:rowOff>
    </xdr:from>
    <xdr:to>
      <xdr:col>12</xdr:col>
      <xdr:colOff>504825</xdr:colOff>
      <xdr:row>94</xdr:row>
      <xdr:rowOff>133350</xdr:rowOff>
    </xdr:to>
    <xdr:graphicFrame>
      <xdr:nvGraphicFramePr>
        <xdr:cNvPr id="1" name="Chart 3"/>
        <xdr:cNvGraphicFramePr/>
      </xdr:nvGraphicFramePr>
      <xdr:xfrm>
        <a:off x="38100" y="13458825"/>
        <a:ext cx="72104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54</xdr:row>
      <xdr:rowOff>47625</xdr:rowOff>
    </xdr:from>
    <xdr:to>
      <xdr:col>12</xdr:col>
      <xdr:colOff>504825</xdr:colOff>
      <xdr:row>74</xdr:row>
      <xdr:rowOff>104775</xdr:rowOff>
    </xdr:to>
    <xdr:graphicFrame>
      <xdr:nvGraphicFramePr>
        <xdr:cNvPr id="2" name="Chart 9"/>
        <xdr:cNvGraphicFramePr/>
      </xdr:nvGraphicFramePr>
      <xdr:xfrm>
        <a:off x="38100" y="10620375"/>
        <a:ext cx="72104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nd_ne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odd_gish\Desktop\AttGage_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d_new"/>
    </sheetNames>
    <definedNames>
      <definedName name="C_xRang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BasicForm"/>
      <sheetName val="Instructions"/>
      <sheetName val="Code"/>
      <sheetName val="ResultForm"/>
      <sheetName val="OverallForm"/>
      <sheetName val="Data Entry"/>
      <sheetName val="Calculations"/>
      <sheetName val="Summary"/>
      <sheetName val="Report"/>
      <sheetName val="Sheet5"/>
    </sheetNames>
    <sheetDataSet>
      <sheetData sheetId="6">
        <row r="8">
          <cell r="C8">
            <v>1</v>
          </cell>
          <cell r="D8" t="str">
            <v>pass</v>
          </cell>
        </row>
        <row r="9">
          <cell r="C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38"/>
  <sheetViews>
    <sheetView workbookViewId="0" topLeftCell="A12">
      <selection activeCell="B12" sqref="B12"/>
    </sheetView>
  </sheetViews>
  <sheetFormatPr defaultColWidth="9.140625" defaultRowHeight="12.75"/>
  <cols>
    <col min="1" max="1" width="11.140625" style="0" customWidth="1"/>
    <col min="2" max="4" width="7.57421875" style="0" customWidth="1"/>
    <col min="5" max="11" width="6.421875" style="0" customWidth="1"/>
    <col min="12" max="12" width="6.140625" style="0" customWidth="1"/>
    <col min="13" max="13" width="8.00390625" style="0" bestFit="1" customWidth="1"/>
  </cols>
  <sheetData>
    <row r="6" ht="12.75">
      <c r="N6" s="60"/>
    </row>
    <row r="7" ht="12.75">
      <c r="N7" s="60"/>
    </row>
    <row r="14" spans="1:5" ht="13.5" thickBot="1">
      <c r="A14" s="35" t="s">
        <v>25</v>
      </c>
      <c r="B14" s="47">
        <f>'Variable G R&amp;R'!C24</f>
        <v>0</v>
      </c>
      <c r="C14" s="34" t="s">
        <v>65</v>
      </c>
      <c r="D14" s="1"/>
      <c r="E14" s="47">
        <f>'Variable G R&amp;R'!E26</f>
        <v>0</v>
      </c>
    </row>
    <row r="15" spans="1:5" ht="13.5" thickBot="1">
      <c r="A15" s="7"/>
      <c r="B15" s="1"/>
      <c r="C15" s="34" t="s">
        <v>66</v>
      </c>
      <c r="D15" s="1"/>
      <c r="E15" s="47">
        <f>'Variable G R&amp;R'!E24</f>
        <v>0</v>
      </c>
    </row>
    <row r="16" spans="1:13" ht="13.5" thickTop="1">
      <c r="A16" s="2"/>
      <c r="B16" s="3"/>
      <c r="C16" s="4"/>
      <c r="D16" s="4"/>
      <c r="E16" s="4"/>
      <c r="F16" s="4"/>
      <c r="G16" s="4"/>
      <c r="H16" s="4"/>
      <c r="I16" s="4"/>
      <c r="J16" s="4"/>
      <c r="K16" s="5"/>
      <c r="L16" s="3"/>
      <c r="M16" s="5"/>
    </row>
    <row r="17" spans="1:13" ht="12.75">
      <c r="A17" s="6" t="s">
        <v>3</v>
      </c>
      <c r="B17" s="7"/>
      <c r="C17" s="1"/>
      <c r="D17" s="1"/>
      <c r="E17" s="1"/>
      <c r="F17" s="1"/>
      <c r="G17" s="1"/>
      <c r="H17" s="1"/>
      <c r="I17" s="1"/>
      <c r="J17" s="1"/>
      <c r="K17" s="8"/>
      <c r="L17" s="1"/>
      <c r="M17" s="9"/>
    </row>
    <row r="18" spans="1:13" ht="13.5" thickBot="1">
      <c r="A18" s="10" t="s">
        <v>4</v>
      </c>
      <c r="B18" s="11">
        <v>1</v>
      </c>
      <c r="C18" s="12">
        <v>2</v>
      </c>
      <c r="D18" s="13">
        <v>3</v>
      </c>
      <c r="E18" s="13">
        <v>4</v>
      </c>
      <c r="F18" s="12">
        <v>5</v>
      </c>
      <c r="G18" s="13">
        <v>6</v>
      </c>
      <c r="H18" s="13">
        <v>7</v>
      </c>
      <c r="I18" s="12">
        <v>8</v>
      </c>
      <c r="J18" s="13">
        <v>9</v>
      </c>
      <c r="K18" s="14">
        <v>10</v>
      </c>
      <c r="L18" s="15"/>
      <c r="M18" s="16" t="s">
        <v>5</v>
      </c>
    </row>
    <row r="19" spans="1:13" ht="13.5" thickTop="1">
      <c r="A19" s="6" t="s">
        <v>6</v>
      </c>
      <c r="B19" s="17"/>
      <c r="C19" s="18"/>
      <c r="D19" s="19"/>
      <c r="E19" s="19"/>
      <c r="F19" s="18"/>
      <c r="G19" s="19"/>
      <c r="H19" s="18"/>
      <c r="I19" s="18"/>
      <c r="J19" s="18"/>
      <c r="K19" s="20"/>
      <c r="L19" s="1"/>
      <c r="M19" s="20"/>
    </row>
    <row r="20" spans="1:13" ht="13.5" thickBot="1">
      <c r="A20" s="6">
        <v>1</v>
      </c>
      <c r="B20" s="56">
        <f>IF(B$18&lt;=$B$14,'Variable G R&amp;R'!B31,"")</f>
      </c>
      <c r="C20" s="57">
        <f>IF(C$18&lt;=$B$14,'Variable G R&amp;R'!C31,"")</f>
      </c>
      <c r="D20" s="57">
        <f>IF(D$18&lt;=$B$14,'Variable G R&amp;R'!D31,"")</f>
      </c>
      <c r="E20" s="57">
        <f>IF(E$18&lt;=$B$14,'Variable G R&amp;R'!E31,"")</f>
      </c>
      <c r="F20" s="57">
        <f>IF(F$18&lt;=$B$14,'Variable G R&amp;R'!F31,"")</f>
      </c>
      <c r="G20" s="57">
        <f>IF(G$18&lt;=$B$14,'Variable G R&amp;R'!G31,"")</f>
      </c>
      <c r="H20" s="57">
        <f>IF(H$18&lt;=$B$14,'Variable G R&amp;R'!H31,"")</f>
      </c>
      <c r="I20" s="57">
        <f>IF(I$18&lt;=$B$14,'Variable G R&amp;R'!I31,"")</f>
      </c>
      <c r="J20" s="57">
        <f>IF(J$18&lt;=$B$14,'Variable G R&amp;R'!J31,"")</f>
      </c>
      <c r="K20" s="47">
        <f>IF(K$18&lt;=$B$14,'Variable G R&amp;R'!K31,"")</f>
      </c>
      <c r="L20" s="7"/>
      <c r="M20" s="36" t="e">
        <f>SUM(B20:K20)/$B$14</f>
        <v>#DIV/0!</v>
      </c>
    </row>
    <row r="21" spans="1:13" ht="13.5" thickBot="1">
      <c r="A21" s="22">
        <v>2</v>
      </c>
      <c r="B21" s="56">
        <f>IF(B$18&lt;=$B$14,'Variable G R&amp;R'!B32,"")</f>
      </c>
      <c r="C21" s="57">
        <f>IF(C$18&lt;=$B$14,'Variable G R&amp;R'!C32,"")</f>
      </c>
      <c r="D21" s="57">
        <f>IF(D$18&lt;=$B$14,'Variable G R&amp;R'!D32,"")</f>
      </c>
      <c r="E21" s="57">
        <f>IF(E$18&lt;=$B$14,'Variable G R&amp;R'!E32,"")</f>
      </c>
      <c r="F21" s="57">
        <f>IF(F$18&lt;=$B$14,'Variable G R&amp;R'!F32,"")</f>
      </c>
      <c r="G21" s="57">
        <f>IF(G$18&lt;=$B$14,'Variable G R&amp;R'!G32,"")</f>
      </c>
      <c r="H21" s="57">
        <f>IF(H$18&lt;=$B$14,'Variable G R&amp;R'!H32,"")</f>
      </c>
      <c r="I21" s="57">
        <f>IF(I$18&lt;=$B$14,'Variable G R&amp;R'!I32,"")</f>
      </c>
      <c r="J21" s="57">
        <f>IF(J$18&lt;=$B$14,'Variable G R&amp;R'!J32,"")</f>
      </c>
      <c r="K21" s="47">
        <f>IF(K$18&lt;=$B$14,'Variable G R&amp;R'!K32,"")</f>
      </c>
      <c r="L21" s="7"/>
      <c r="M21" s="36" t="e">
        <f>SUM(B21:K21)/$B$14</f>
        <v>#DIV/0!</v>
      </c>
    </row>
    <row r="22" spans="1:13" ht="13.5" thickBot="1">
      <c r="A22" s="23">
        <v>3</v>
      </c>
      <c r="B22" s="58">
        <f>IF(B$18&lt;=$B$14,IF($E$15&gt;2,'Variable G R&amp;R'!B33,""),"")</f>
      </c>
      <c r="C22" s="59">
        <f>IF(C$18&lt;=$B$14,IF($E$15&gt;2,'Variable G R&amp;R'!C33,""),"")</f>
      </c>
      <c r="D22" s="59">
        <f>IF(D$18&lt;=$B$14,IF($E$15&gt;2,'Variable G R&amp;R'!D33,""),"")</f>
      </c>
      <c r="E22" s="59">
        <f>IF(E$18&lt;=$B$14,IF($E$15&gt;2,'Variable G R&amp;R'!E33,""),"")</f>
      </c>
      <c r="F22" s="59">
        <f>IF(F$18&lt;=$B$14,IF($E$15&gt;2,'Variable G R&amp;R'!F33,""),"")</f>
      </c>
      <c r="G22" s="59">
        <f>IF(G$18&lt;=$B$14,IF($E$15&gt;2,'Variable G R&amp;R'!G33,""),"")</f>
      </c>
      <c r="H22" s="59">
        <f>IF(H$18&lt;=$B$14,IF($E$15&gt;2,'Variable G R&amp;R'!H33,""),"")</f>
      </c>
      <c r="I22" s="59">
        <f>IF(I$18&lt;=$B$14,IF($E$15&gt;2,'Variable G R&amp;R'!I33,""),"")</f>
      </c>
      <c r="J22" s="59">
        <f>IF(J$18&lt;=$B$14,IF($E$15&gt;2,'Variable G R&amp;R'!J33,""),"")</f>
      </c>
      <c r="K22" s="55">
        <f>IF(K$18&lt;=$B$14,IF($E$15&gt;2,'Variable G R&amp;R'!K33,""),"")</f>
      </c>
      <c r="L22" s="15"/>
      <c r="M22" s="36" t="e">
        <f>SUM(B22:K22)/$B$14</f>
        <v>#DIV/0!</v>
      </c>
    </row>
    <row r="23" spans="1:14" ht="13.5" thickTop="1">
      <c r="A23" s="24" t="s">
        <v>7</v>
      </c>
      <c r="B23" s="61">
        <f>IF($B$14&gt;=B$18,IF($E$14&gt;0,AVERAGE(B20:B22),0),0)</f>
        <v>0</v>
      </c>
      <c r="C23" s="61">
        <f aca="true" t="shared" si="0" ref="C23:K23">IF($B$14&gt;=C$18,IF($E$14&gt;0,AVERAGE(C20:C22),0),0)</f>
        <v>0</v>
      </c>
      <c r="D23" s="61">
        <f t="shared" si="0"/>
        <v>0</v>
      </c>
      <c r="E23" s="61">
        <f t="shared" si="0"/>
        <v>0</v>
      </c>
      <c r="F23" s="61">
        <f t="shared" si="0"/>
        <v>0</v>
      </c>
      <c r="G23" s="61">
        <f t="shared" si="0"/>
        <v>0</v>
      </c>
      <c r="H23" s="61">
        <f t="shared" si="0"/>
        <v>0</v>
      </c>
      <c r="I23" s="61">
        <f t="shared" si="0"/>
        <v>0</v>
      </c>
      <c r="J23" s="61">
        <f t="shared" si="0"/>
        <v>0</v>
      </c>
      <c r="K23" s="61">
        <f t="shared" si="0"/>
        <v>0</v>
      </c>
      <c r="L23" s="34" t="s">
        <v>26</v>
      </c>
      <c r="M23" s="36" t="e">
        <f>SUM(M20:M22)/E$15</f>
        <v>#DIV/0!</v>
      </c>
      <c r="N23" t="e">
        <f>SUM(B23:K23)/B$14</f>
        <v>#DIV/0!</v>
      </c>
    </row>
    <row r="24" spans="1:13" ht="13.5" thickBot="1">
      <c r="A24" s="25" t="s">
        <v>8</v>
      </c>
      <c r="B24" s="53">
        <f>IF($B$14&gt;=B$18,MAX(B20:B22)-MIN(B20:B22),0)</f>
        <v>0</v>
      </c>
      <c r="C24" s="54">
        <f>IF($B$14&gt;=C$18,MAX(C20:C22)-MIN(C20:C22),0)</f>
        <v>0</v>
      </c>
      <c r="D24" s="54">
        <f aca="true" t="shared" si="1" ref="D24:J24">IF($B$14&gt;=D$18,MAX(D20:D22)-MIN(D20:D22),0)</f>
        <v>0</v>
      </c>
      <c r="E24" s="54">
        <f t="shared" si="1"/>
        <v>0</v>
      </c>
      <c r="F24" s="54">
        <f t="shared" si="1"/>
        <v>0</v>
      </c>
      <c r="G24" s="54">
        <f t="shared" si="1"/>
        <v>0</v>
      </c>
      <c r="H24" s="54">
        <f t="shared" si="1"/>
        <v>0</v>
      </c>
      <c r="I24" s="54">
        <f t="shared" si="1"/>
        <v>0</v>
      </c>
      <c r="J24" s="54">
        <f t="shared" si="1"/>
        <v>0</v>
      </c>
      <c r="K24" s="38">
        <f>IF($B$14&gt;=K$18,MAX(K20:K22)-MIN(K20:K22),0)</f>
        <v>0</v>
      </c>
      <c r="L24" s="26" t="s">
        <v>27</v>
      </c>
      <c r="M24" s="37" t="e">
        <f>SUM(B24:K24)/B14</f>
        <v>#DIV/0!</v>
      </c>
    </row>
    <row r="25" spans="1:13" ht="13.5" thickTop="1">
      <c r="A25" s="27" t="s">
        <v>9</v>
      </c>
      <c r="B25" s="28"/>
      <c r="C25" s="29"/>
      <c r="D25" s="29"/>
      <c r="E25" s="29"/>
      <c r="F25" s="29"/>
      <c r="G25" s="29"/>
      <c r="H25" s="29"/>
      <c r="I25" s="29"/>
      <c r="J25" s="29"/>
      <c r="K25" s="30"/>
      <c r="L25" s="49"/>
      <c r="M25" s="21"/>
    </row>
    <row r="26" spans="1:13" ht="12.75">
      <c r="A26" s="24">
        <v>1</v>
      </c>
      <c r="B26" s="45">
        <f>IF(B$18&lt;=$B$14,'Variable G R&amp;R'!B37,"")</f>
      </c>
      <c r="C26" s="39">
        <f>IF(C$18&lt;=$B$14,'Variable G R&amp;R'!C37,"")</f>
      </c>
      <c r="D26" s="39">
        <f>IF(D$18&lt;=$B$14,'Variable G R&amp;R'!D37,"")</f>
      </c>
      <c r="E26" s="39">
        <f>IF(E$18&lt;=$B$14,'Variable G R&amp;R'!E37,"")</f>
      </c>
      <c r="F26" s="39">
        <f>IF(F$18&lt;=$B$14,'Variable G R&amp;R'!F37,"")</f>
      </c>
      <c r="G26" s="39">
        <f>IF(G$18&lt;=$B$14,'Variable G R&amp;R'!G37,"")</f>
      </c>
      <c r="H26" s="39">
        <f>IF(H$18&lt;=$B$14,'Variable G R&amp;R'!H37,"")</f>
      </c>
      <c r="I26" s="39">
        <f>IF(I$18&lt;=$B$14,'Variable G R&amp;R'!I37,"")</f>
      </c>
      <c r="J26" s="39">
        <f>IF(J$18&lt;=$B$14,'Variable G R&amp;R'!J37,"")</f>
      </c>
      <c r="K26" s="40">
        <f>IF(K$18&lt;=$B$14,'Variable G R&amp;R'!K37,"")</f>
      </c>
      <c r="L26" s="7"/>
      <c r="M26" s="36" t="e">
        <f>SUM(B26:K26)/$B$14</f>
        <v>#DIV/0!</v>
      </c>
    </row>
    <row r="27" spans="1:13" ht="12.75">
      <c r="A27" s="22">
        <v>2</v>
      </c>
      <c r="B27" s="46">
        <f>IF(B$18&lt;=$B$14,'Variable G R&amp;R'!B38,"")</f>
      </c>
      <c r="C27" s="42">
        <f>IF(C$18&lt;=$B$14,'Variable G R&amp;R'!C38,"")</f>
      </c>
      <c r="D27" s="42">
        <f>IF(D$18&lt;=$B$14,'Variable G R&amp;R'!D38,"")</f>
      </c>
      <c r="E27" s="42">
        <f>IF(E$18&lt;=$B$14,'Variable G R&amp;R'!E38,"")</f>
      </c>
      <c r="F27" s="42">
        <f>IF(F$18&lt;=$B$14,'Variable G R&amp;R'!F38,"")</f>
      </c>
      <c r="G27" s="42">
        <f>IF(G$18&lt;=$B$14,'Variable G R&amp;R'!G38,"")</f>
      </c>
      <c r="H27" s="42">
        <f>IF(H$18&lt;=$B$14,'Variable G R&amp;R'!H38,"")</f>
      </c>
      <c r="I27" s="42">
        <f>IF(I$18&lt;=$B$14,'Variable G R&amp;R'!I38,"")</f>
      </c>
      <c r="J27" s="42">
        <f>IF(J$18&lt;=$B$14,'Variable G R&amp;R'!J38,"")</f>
      </c>
      <c r="K27" s="44">
        <f>IF(K$18&lt;=$B$14,'Variable G R&amp;R'!K38,"")</f>
      </c>
      <c r="L27" s="7"/>
      <c r="M27" s="36" t="e">
        <f>SUM(B27:K27)/$B$14</f>
        <v>#DIV/0!</v>
      </c>
    </row>
    <row r="28" spans="1:13" ht="13.5" thickBot="1">
      <c r="A28" s="23">
        <v>3</v>
      </c>
      <c r="B28" s="41">
        <f>IF(B$18&lt;=$B$14,IF($E$15&gt;2,'Variable G R&amp;R'!B39,""),"")</f>
      </c>
      <c r="C28" s="42">
        <f>IF(C$18&lt;=$B$14,IF($E$15&gt;2,'Variable G R&amp;R'!C39,""),"")</f>
      </c>
      <c r="D28" s="42">
        <f>IF(D$18&lt;=$B$14,IF($E$15&gt;2,'Variable G R&amp;R'!D39,""),"")</f>
      </c>
      <c r="E28" s="42">
        <f>IF(E$18&lt;=$B$14,IF($E$15&gt;2,'Variable G R&amp;R'!E39,""),"")</f>
      </c>
      <c r="F28" s="42">
        <f>IF(F$18&lt;=$B$14,IF($E$15&gt;2,'Variable G R&amp;R'!F39,""),"")</f>
      </c>
      <c r="G28" s="42">
        <f>IF(G$18&lt;=$B$14,IF($E$15&gt;2,'Variable G R&amp;R'!G39,""),"")</f>
      </c>
      <c r="H28" s="42">
        <f>IF(H$18&lt;=$B$14,IF($E$15&gt;2,'Variable G R&amp;R'!H39,""),"")</f>
      </c>
      <c r="I28" s="42">
        <f>IF(I$18&lt;=$B$14,IF($E$15&gt;2,'Variable G R&amp;R'!I39,""),"")</f>
      </c>
      <c r="J28" s="43">
        <f>IF(J$18&lt;=$B$14,IF($E$15&gt;2,'Variable G R&amp;R'!J39,""),"")</f>
      </c>
      <c r="K28" s="44">
        <f>IF(K$18&lt;=$B$14,IF($E$15&gt;2,'Variable G R&amp;R'!K39,""),"")</f>
      </c>
      <c r="L28" s="15"/>
      <c r="M28" s="36" t="e">
        <f>SUM(B28:K28)/$B$14</f>
        <v>#DIV/0!</v>
      </c>
    </row>
    <row r="29" spans="1:13" ht="13.5" thickTop="1">
      <c r="A29" s="24" t="s">
        <v>7</v>
      </c>
      <c r="B29" s="61">
        <f>IF($B$14&gt;=B$18,IF($E$14&gt;1,AVERAGE(B26:B28),0),0)</f>
        <v>0</v>
      </c>
      <c r="C29" s="61">
        <f aca="true" t="shared" si="2" ref="C29:K29">IF($B$14&gt;=C$18,IF($E$14&gt;1,AVERAGE(C26:C28),0),0)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  <c r="H29" s="61">
        <f t="shared" si="2"/>
        <v>0</v>
      </c>
      <c r="I29" s="61">
        <f t="shared" si="2"/>
        <v>0</v>
      </c>
      <c r="J29" s="61">
        <f t="shared" si="2"/>
        <v>0</v>
      </c>
      <c r="K29" s="61">
        <f t="shared" si="2"/>
        <v>0</v>
      </c>
      <c r="L29" s="31" t="s">
        <v>28</v>
      </c>
      <c r="M29" s="36" t="e">
        <f>SUM(M26:M28)/E$15</f>
        <v>#DIV/0!</v>
      </c>
    </row>
    <row r="30" spans="1:13" ht="13.5" thickBot="1">
      <c r="A30" s="25" t="s">
        <v>8</v>
      </c>
      <c r="B30" s="53">
        <f>IF($B$14&gt;=B$18,MAX(B26:B28)-MIN(B26:B28),0)</f>
        <v>0</v>
      </c>
      <c r="C30" s="54">
        <f>IF($B$14&gt;=C$18,MAX(C26:C28)-MIN(C26:C28),0)</f>
        <v>0</v>
      </c>
      <c r="D30" s="54">
        <f aca="true" t="shared" si="3" ref="D30:J30">IF($B$14&gt;=D$18,MAX(D26:D28)-MIN(D26:D28),0)</f>
        <v>0</v>
      </c>
      <c r="E30" s="54">
        <f t="shared" si="3"/>
        <v>0</v>
      </c>
      <c r="F30" s="54">
        <f t="shared" si="3"/>
        <v>0</v>
      </c>
      <c r="G30" s="54">
        <f t="shared" si="3"/>
        <v>0</v>
      </c>
      <c r="H30" s="54">
        <f t="shared" si="3"/>
        <v>0</v>
      </c>
      <c r="I30" s="54">
        <f t="shared" si="3"/>
        <v>0</v>
      </c>
      <c r="J30" s="54">
        <f t="shared" si="3"/>
        <v>0</v>
      </c>
      <c r="K30" s="38">
        <f>IF($B$14&gt;=K$18,MAX(K26:K28)-MIN(K26:K28),0)</f>
        <v>0</v>
      </c>
      <c r="L30" s="32" t="s">
        <v>29</v>
      </c>
      <c r="M30" s="37" t="e">
        <f>SUM(B30:K30)/B14</f>
        <v>#DIV/0!</v>
      </c>
    </row>
    <row r="31" spans="1:13" ht="13.5" thickTop="1">
      <c r="A31" s="27" t="s">
        <v>61</v>
      </c>
      <c r="B31" s="28"/>
      <c r="C31" s="29"/>
      <c r="D31" s="29"/>
      <c r="E31" s="29"/>
      <c r="F31" s="29"/>
      <c r="G31" s="29"/>
      <c r="H31" s="29"/>
      <c r="I31" s="29"/>
      <c r="J31" s="29"/>
      <c r="K31" s="30"/>
      <c r="L31" s="49"/>
      <c r="M31" s="21"/>
    </row>
    <row r="32" spans="1:13" ht="12.75">
      <c r="A32" s="24">
        <v>1</v>
      </c>
      <c r="B32" s="45">
        <f>IF($E$14&gt;2,IF(B$18&lt;=$B$14,'Variable G R&amp;R'!B43,""),"")</f>
      </c>
      <c r="C32" s="39">
        <f>IF($E$14&gt;2,IF(C$18&lt;=$B$14,'Variable G R&amp;R'!C43,""),"")</f>
      </c>
      <c r="D32" s="39">
        <f>IF($E$14&gt;2,IF(D$18&lt;=$B$14,'Variable G R&amp;R'!D43,""),"")</f>
      </c>
      <c r="E32" s="39">
        <f>IF($E$14&gt;2,IF(E$18&lt;=$B$14,'Variable G R&amp;R'!E43,""),"")</f>
      </c>
      <c r="F32" s="39">
        <f>IF($E$14&gt;2,IF(F$18&lt;=$B$14,'Variable G R&amp;R'!F43,""),"")</f>
      </c>
      <c r="G32" s="39">
        <f>IF($E$14&gt;2,IF(G$18&lt;=$B$14,'Variable G R&amp;R'!G43,""),"")</f>
      </c>
      <c r="H32" s="39">
        <f>IF($E$14&gt;2,IF(H$18&lt;=$B$14,'Variable G R&amp;R'!H43,""),"")</f>
      </c>
      <c r="I32" s="39">
        <f>IF($E$14&gt;2,IF(I$18&lt;=$B$14,'Variable G R&amp;R'!I43,""),"")</f>
      </c>
      <c r="J32" s="39">
        <f>IF($E$14&gt;2,IF(J$18&lt;=$B$14,'Variable G R&amp;R'!J43,""),"")</f>
      </c>
      <c r="K32" s="40">
        <f>IF($E$14&gt;2,IF(K$18&lt;=$B$14,'Variable G R&amp;R'!K43,""),"")</f>
      </c>
      <c r="L32" s="7"/>
      <c r="M32" s="36" t="e">
        <f>SUM(B32:K32)/$B$14</f>
        <v>#DIV/0!</v>
      </c>
    </row>
    <row r="33" spans="1:13" ht="12.75">
      <c r="A33" s="22">
        <v>2</v>
      </c>
      <c r="B33" s="46">
        <f>IF($E$14&gt;2,IF(B$18&lt;=$B$14,'Variable G R&amp;R'!B44,""),"")</f>
      </c>
      <c r="C33" s="42">
        <f>IF($E$14&gt;2,IF(C$18&lt;=$B$14,'Variable G R&amp;R'!C44,""),"")</f>
      </c>
      <c r="D33" s="42">
        <f>IF($E$14&gt;2,IF(D$18&lt;=$B$14,'Variable G R&amp;R'!D44,""),"")</f>
      </c>
      <c r="E33" s="42">
        <f>IF($E$14&gt;2,IF(E$18&lt;=$B$14,'Variable G R&amp;R'!E44,""),"")</f>
      </c>
      <c r="F33" s="42">
        <f>IF($E$14&gt;2,IF(F$18&lt;=$B$14,'Variable G R&amp;R'!F44,""),"")</f>
      </c>
      <c r="G33" s="42">
        <f>IF($E$14&gt;2,IF(G$18&lt;=$B$14,'Variable G R&amp;R'!G44,""),"")</f>
      </c>
      <c r="H33" s="42">
        <f>IF($E$14&gt;2,IF(H$18&lt;=$B$14,'Variable G R&amp;R'!H44,""),"")</f>
      </c>
      <c r="I33" s="42">
        <f>IF($E$14&gt;2,IF(I$18&lt;=$B$14,'Variable G R&amp;R'!I44,""),"")</f>
      </c>
      <c r="J33" s="42">
        <f>IF($E$14&gt;2,IF(J$18&lt;=$B$14,'Variable G R&amp;R'!J44,""),"")</f>
      </c>
      <c r="K33" s="44">
        <f>IF($E$14&gt;2,IF(K$18&lt;=$B$14,'Variable G R&amp;R'!K44,""),"")</f>
      </c>
      <c r="L33" s="7"/>
      <c r="M33" s="36" t="e">
        <f>SUM(B33:K33)/$B$14</f>
        <v>#DIV/0!</v>
      </c>
    </row>
    <row r="34" spans="1:13" ht="13.5" thickBot="1">
      <c r="A34" s="23">
        <v>3</v>
      </c>
      <c r="B34" s="41">
        <f>IF($E$14&gt;2,IF(B$18&lt;=$B$14,IF($E$15&gt;2,'Variable G R&amp;R'!B45,""),""),"")</f>
      </c>
      <c r="C34" s="42">
        <f>IF($E$14&gt;2,IF(C$18&lt;=$B$14,IF($E$15&gt;2,'Variable G R&amp;R'!C45,""),""),"")</f>
      </c>
      <c r="D34" s="42">
        <f>IF($E$14&gt;2,IF(D$18&lt;=$B$14,IF($E$15&gt;2,'Variable G R&amp;R'!D45,""),""),"")</f>
      </c>
      <c r="E34" s="42">
        <f>IF($E$14&gt;2,IF(E$18&lt;=$B$14,IF($E$15&gt;2,'Variable G R&amp;R'!E45,""),""),"")</f>
      </c>
      <c r="F34" s="42">
        <f>IF($E$14&gt;2,IF(F$18&lt;=$B$14,IF($E$15&gt;2,'Variable G R&amp;R'!F45,""),""),"")</f>
      </c>
      <c r="G34" s="42">
        <f>IF($E$14&gt;2,IF(G$18&lt;=$B$14,IF($E$15&gt;2,'Variable G R&amp;R'!G45,""),""),"")</f>
      </c>
      <c r="H34" s="42">
        <f>IF($E$14&gt;2,IF(H$18&lt;=$B$14,IF($E$15&gt;2,'Variable G R&amp;R'!H45,""),""),"")</f>
      </c>
      <c r="I34" s="42">
        <f>IF($E$14&gt;2,IF(I$18&lt;=$B$14,IF($E$15&gt;2,'Variable G R&amp;R'!I45,""),""),"")</f>
      </c>
      <c r="J34" s="43">
        <f>IF($E$14&gt;2,IF(J$18&lt;=$B$14,IF($E$15&gt;2,'Variable G R&amp;R'!J45,""),""),"")</f>
      </c>
      <c r="K34" s="44">
        <f>IF($E$14&gt;2,IF(K$18&lt;=$B$14,IF($E$15&gt;2,'Variable G R&amp;R'!K45,""),""),"")</f>
      </c>
      <c r="L34" s="15"/>
      <c r="M34" s="36" t="e">
        <f>SUM(B34:K34)/$B$14</f>
        <v>#DIV/0!</v>
      </c>
    </row>
    <row r="35" spans="1:13" ht="13.5" thickTop="1">
      <c r="A35" s="24" t="s">
        <v>7</v>
      </c>
      <c r="B35" s="61">
        <f>IF($B$14&gt;=B$18,IF($E$14&gt;2,AVERAGE(B32:B34),0),0)</f>
        <v>0</v>
      </c>
      <c r="C35" s="61">
        <f aca="true" t="shared" si="4" ref="C35:K35">IF($B$14&gt;=C$18,IF($E$14&gt;2,AVERAGE(C32:C34),0),0)</f>
        <v>0</v>
      </c>
      <c r="D35" s="61">
        <f t="shared" si="4"/>
        <v>0</v>
      </c>
      <c r="E35" s="61">
        <f t="shared" si="4"/>
        <v>0</v>
      </c>
      <c r="F35" s="61">
        <f t="shared" si="4"/>
        <v>0</v>
      </c>
      <c r="G35" s="61">
        <f t="shared" si="4"/>
        <v>0</v>
      </c>
      <c r="H35" s="61">
        <f t="shared" si="4"/>
        <v>0</v>
      </c>
      <c r="I35" s="61">
        <f t="shared" si="4"/>
        <v>0</v>
      </c>
      <c r="J35" s="61">
        <f t="shared" si="4"/>
        <v>0</v>
      </c>
      <c r="K35" s="61">
        <f t="shared" si="4"/>
        <v>0</v>
      </c>
      <c r="L35" s="31" t="s">
        <v>69</v>
      </c>
      <c r="M35" s="36" t="e">
        <f>SUM(M32:M34)/E$15</f>
        <v>#DIV/0!</v>
      </c>
    </row>
    <row r="36" spans="1:13" ht="13.5" thickBot="1">
      <c r="A36" s="25" t="s">
        <v>8</v>
      </c>
      <c r="B36" s="53">
        <f>IF($B$14&gt;=B$18,MAX(B32:B34)-MIN(B32:B34),0)</f>
        <v>0</v>
      </c>
      <c r="C36" s="54">
        <f aca="true" t="shared" si="5" ref="C36:K36">IF($B$14&gt;=C$18,MAX(C32:C34)-MIN(C32:C34),0)</f>
        <v>0</v>
      </c>
      <c r="D36" s="54">
        <f t="shared" si="5"/>
        <v>0</v>
      </c>
      <c r="E36" s="54">
        <f t="shared" si="5"/>
        <v>0</v>
      </c>
      <c r="F36" s="54">
        <f t="shared" si="5"/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38">
        <f t="shared" si="5"/>
        <v>0</v>
      </c>
      <c r="L36" s="32" t="s">
        <v>70</v>
      </c>
      <c r="M36" s="37" t="e">
        <f>SUM(B36:K36)/B14</f>
        <v>#DIV/0!</v>
      </c>
    </row>
    <row r="37" spans="1:13" ht="13.5" thickTop="1">
      <c r="A37" s="6" t="s">
        <v>10</v>
      </c>
      <c r="B37" s="28"/>
      <c r="C37" s="29"/>
      <c r="D37" s="29"/>
      <c r="E37" s="29"/>
      <c r="F37" s="29"/>
      <c r="G37" s="29"/>
      <c r="H37" s="29"/>
      <c r="I37" s="29"/>
      <c r="J37" s="29"/>
      <c r="K37" s="9"/>
      <c r="L37" s="34" t="s">
        <v>11</v>
      </c>
      <c r="M37" s="36"/>
    </row>
    <row r="38" spans="1:13" ht="13.5" thickBot="1">
      <c r="A38" s="10" t="s">
        <v>12</v>
      </c>
      <c r="B38" s="50">
        <f>(B23+B29+B35)/3</f>
        <v>0</v>
      </c>
      <c r="C38" s="52">
        <f aca="true" t="shared" si="6" ref="C38:K38">(C23+C29+C35)/3</f>
        <v>0</v>
      </c>
      <c r="D38" s="52">
        <f t="shared" si="6"/>
        <v>0</v>
      </c>
      <c r="E38" s="52">
        <f t="shared" si="6"/>
        <v>0</v>
      </c>
      <c r="F38" s="52">
        <f t="shared" si="6"/>
        <v>0</v>
      </c>
      <c r="G38" s="52">
        <f t="shared" si="6"/>
        <v>0</v>
      </c>
      <c r="H38" s="52">
        <f t="shared" si="6"/>
        <v>0</v>
      </c>
      <c r="I38" s="52">
        <f t="shared" si="6"/>
        <v>0</v>
      </c>
      <c r="J38" s="52">
        <f t="shared" si="6"/>
        <v>0</v>
      </c>
      <c r="K38" s="51">
        <f t="shared" si="6"/>
        <v>0</v>
      </c>
      <c r="L38" s="33" t="s">
        <v>32</v>
      </c>
      <c r="M38" s="48"/>
    </row>
    <row r="39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97"/>
  <sheetViews>
    <sheetView showGridLines="0" tabSelected="1" workbookViewId="0" topLeftCell="A1">
      <selection activeCell="C16" sqref="C16:D16"/>
    </sheetView>
  </sheetViews>
  <sheetFormatPr defaultColWidth="9.140625" defaultRowHeight="12.75" zeroHeight="1"/>
  <cols>
    <col min="1" max="13" width="8.421875" style="74" customWidth="1"/>
    <col min="14" max="14" width="9.421875" style="74" customWidth="1"/>
    <col min="15" max="15" width="4.57421875" style="74" hidden="1" customWidth="1"/>
    <col min="16" max="16" width="4.421875" style="74" hidden="1" customWidth="1"/>
    <col min="17" max="22" width="9.140625" style="74" hidden="1" customWidth="1"/>
    <col min="23" max="23" width="2.421875" style="74" hidden="1" customWidth="1"/>
    <col min="24" max="16384" width="9.140625" style="74" hidden="1" customWidth="1"/>
  </cols>
  <sheetData>
    <row r="1" ht="4.5" customHeight="1"/>
    <row r="2" spans="1:13" ht="15.75" customHeight="1" thickBot="1">
      <c r="A2" s="407" t="s">
        <v>129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9"/>
    </row>
    <row r="3" spans="1:13" ht="12.75">
      <c r="A3" s="75" t="s">
        <v>98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</row>
    <row r="4" spans="1:13" ht="11.25">
      <c r="A4" s="78" t="s">
        <v>104</v>
      </c>
      <c r="C4" s="79"/>
      <c r="D4" s="79"/>
      <c r="E4" s="79"/>
      <c r="F4" s="79"/>
      <c r="G4" s="79"/>
      <c r="H4" s="80"/>
      <c r="I4" s="80"/>
      <c r="J4" s="79"/>
      <c r="K4" s="79"/>
      <c r="L4" s="79"/>
      <c r="M4" s="81"/>
    </row>
    <row r="5" spans="1:13" ht="5.25" customHeight="1">
      <c r="A5" s="78"/>
      <c r="B5" s="82"/>
      <c r="C5" s="79"/>
      <c r="D5" s="79"/>
      <c r="E5" s="79"/>
      <c r="F5" s="79"/>
      <c r="G5" s="79"/>
      <c r="H5" s="79"/>
      <c r="I5" s="79"/>
      <c r="J5" s="79"/>
      <c r="K5" s="79"/>
      <c r="L5" s="79"/>
      <c r="M5" s="81"/>
    </row>
    <row r="6" spans="1:13" ht="11.25">
      <c r="A6" s="78" t="s">
        <v>124</v>
      </c>
      <c r="C6" s="79"/>
      <c r="D6" s="79"/>
      <c r="E6" s="79"/>
      <c r="F6" s="79"/>
      <c r="G6" s="79"/>
      <c r="H6" s="275"/>
      <c r="I6" s="275"/>
      <c r="J6" s="79"/>
      <c r="K6" s="79"/>
      <c r="L6" s="79"/>
      <c r="M6" s="81"/>
    </row>
    <row r="7" spans="1:13" ht="4.5" customHeight="1">
      <c r="A7" s="78"/>
      <c r="B7" s="82"/>
      <c r="C7" s="79"/>
      <c r="D7" s="79"/>
      <c r="E7" s="79"/>
      <c r="F7" s="79"/>
      <c r="G7" s="79"/>
      <c r="H7" s="79"/>
      <c r="I7" s="79"/>
      <c r="J7" s="79"/>
      <c r="K7" s="79"/>
      <c r="L7" s="79"/>
      <c r="M7" s="81"/>
    </row>
    <row r="8" spans="1:13" ht="11.25">
      <c r="A8" s="78" t="s">
        <v>123</v>
      </c>
      <c r="C8" s="79"/>
      <c r="D8" s="79"/>
      <c r="E8" s="79"/>
      <c r="F8" s="79"/>
      <c r="G8" s="79"/>
      <c r="H8" s="83"/>
      <c r="I8" s="83"/>
      <c r="J8" s="79"/>
      <c r="K8" s="79"/>
      <c r="L8" s="79"/>
      <c r="M8" s="81"/>
    </row>
    <row r="9" spans="1:13" ht="11.25">
      <c r="A9" s="78" t="s">
        <v>105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81"/>
    </row>
    <row r="10" spans="1:13" ht="6" customHeight="1">
      <c r="A10" s="78"/>
      <c r="B10" s="82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1"/>
    </row>
    <row r="11" spans="1:13" ht="9.75" customHeight="1">
      <c r="A11" s="78" t="s">
        <v>125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81"/>
    </row>
    <row r="12" spans="1:13" ht="6" customHeight="1">
      <c r="A12" s="78"/>
      <c r="B12" s="82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81"/>
    </row>
    <row r="13" spans="1:13" ht="13.5" customHeight="1" thickBot="1">
      <c r="A13" s="454" t="s">
        <v>113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6"/>
    </row>
    <row r="14" spans="1:13" ht="13.5" customHeight="1" thickBo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5" ht="5.25" customHeight="1" thickTop="1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7"/>
      <c r="O15" s="88" t="s">
        <v>72</v>
      </c>
    </row>
    <row r="16" spans="1:36" ht="13.5" customHeight="1" thickBot="1">
      <c r="A16" s="89"/>
      <c r="B16" s="90" t="s">
        <v>1</v>
      </c>
      <c r="C16" s="460"/>
      <c r="D16" s="460"/>
      <c r="H16" s="90" t="s">
        <v>2</v>
      </c>
      <c r="I16" s="461" t="s">
        <v>23</v>
      </c>
      <c r="J16" s="461"/>
      <c r="K16" s="461"/>
      <c r="L16" s="461"/>
      <c r="M16" s="91"/>
      <c r="O16" s="88" t="s">
        <v>73</v>
      </c>
      <c r="AH16" s="92"/>
      <c r="AI16" s="92"/>
      <c r="AJ16" s="92"/>
    </row>
    <row r="17" spans="1:15" ht="12" customHeight="1">
      <c r="A17" s="93"/>
      <c r="B17" s="82"/>
      <c r="C17" s="94"/>
      <c r="D17" s="94"/>
      <c r="E17" s="94"/>
      <c r="F17" s="94"/>
      <c r="H17" s="90"/>
      <c r="I17" s="79"/>
      <c r="J17" s="79"/>
      <c r="K17" s="79"/>
      <c r="L17" s="79"/>
      <c r="M17" s="95"/>
      <c r="O17" s="88" t="s">
        <v>74</v>
      </c>
    </row>
    <row r="18" spans="1:13" ht="13.5" customHeight="1" thickBot="1">
      <c r="A18" s="89"/>
      <c r="B18" s="90" t="s">
        <v>83</v>
      </c>
      <c r="C18" s="461"/>
      <c r="D18" s="461"/>
      <c r="E18" s="461"/>
      <c r="F18" s="79"/>
      <c r="H18" s="90" t="s">
        <v>85</v>
      </c>
      <c r="I18" s="461" t="s">
        <v>23</v>
      </c>
      <c r="J18" s="461"/>
      <c r="K18" s="462" t="s">
        <v>106</v>
      </c>
      <c r="L18" s="462"/>
      <c r="M18" s="274"/>
    </row>
    <row r="19" spans="1:13" ht="12" customHeight="1">
      <c r="A19" s="93"/>
      <c r="B19" s="82"/>
      <c r="C19" s="94"/>
      <c r="D19" s="94"/>
      <c r="E19" s="94"/>
      <c r="F19" s="94"/>
      <c r="H19" s="90"/>
      <c r="I19" s="79"/>
      <c r="J19" s="79"/>
      <c r="K19" s="79"/>
      <c r="L19" s="79"/>
      <c r="M19" s="91"/>
    </row>
    <row r="20" spans="1:18" ht="13.5" customHeight="1" thickBot="1">
      <c r="A20" s="89"/>
      <c r="B20" s="90" t="s">
        <v>0</v>
      </c>
      <c r="C20" s="461"/>
      <c r="D20" s="461"/>
      <c r="E20" s="461"/>
      <c r="F20" s="79"/>
      <c r="H20" s="90" t="s">
        <v>84</v>
      </c>
      <c r="I20" s="461"/>
      <c r="J20" s="461"/>
      <c r="K20" s="459"/>
      <c r="L20" s="459"/>
      <c r="M20" s="91"/>
      <c r="O20" s="79"/>
      <c r="P20" s="79"/>
      <c r="Q20" s="97" t="s">
        <v>80</v>
      </c>
      <c r="R20" s="97" t="s">
        <v>81</v>
      </c>
    </row>
    <row r="21" spans="1:18" ht="12" customHeight="1">
      <c r="A21" s="98"/>
      <c r="B21" s="99"/>
      <c r="C21" s="94"/>
      <c r="D21" s="94"/>
      <c r="E21" s="94"/>
      <c r="F21" s="79"/>
      <c r="G21" s="99"/>
      <c r="H21" s="79"/>
      <c r="I21" s="79"/>
      <c r="J21" s="79"/>
      <c r="K21" s="79"/>
      <c r="L21" s="79"/>
      <c r="M21" s="91"/>
      <c r="O21" s="100" t="s">
        <v>75</v>
      </c>
      <c r="P21" s="79"/>
      <c r="Q21" s="101" t="e">
        <f>K135</f>
        <v>#DIV/0!</v>
      </c>
      <c r="R21" s="102">
        <f>M137</f>
      </c>
    </row>
    <row r="22" spans="1:18" ht="13.5" customHeight="1" thickBot="1">
      <c r="A22" s="89"/>
      <c r="B22" s="90" t="s">
        <v>107</v>
      </c>
      <c r="C22" s="461"/>
      <c r="D22" s="461"/>
      <c r="E22" s="461"/>
      <c r="F22" s="79"/>
      <c r="H22" s="96" t="s">
        <v>24</v>
      </c>
      <c r="I22" s="461"/>
      <c r="J22" s="461"/>
      <c r="K22" s="461"/>
      <c r="L22" s="79"/>
      <c r="M22" s="91"/>
      <c r="O22" s="103" t="s">
        <v>76</v>
      </c>
      <c r="P22" s="79"/>
      <c r="Q22" s="104" t="e">
        <f>K142</f>
        <v>#DIV/0!</v>
      </c>
      <c r="R22" s="105">
        <f>M144</f>
      </c>
    </row>
    <row r="23" spans="1:18" ht="12" customHeight="1">
      <c r="A23" s="98"/>
      <c r="B23" s="79"/>
      <c r="C23" s="79"/>
      <c r="D23" s="79"/>
      <c r="E23" s="79"/>
      <c r="F23" s="79"/>
      <c r="H23" s="106"/>
      <c r="I23" s="79"/>
      <c r="J23" s="79"/>
      <c r="K23" s="79"/>
      <c r="M23" s="234"/>
      <c r="O23" s="103" t="s">
        <v>77</v>
      </c>
      <c r="P23" s="79"/>
      <c r="Q23" s="104" t="e">
        <f>K148</f>
        <v>#DIV/0!</v>
      </c>
      <c r="R23" s="105">
        <f>M150</f>
      </c>
    </row>
    <row r="24" spans="1:18" ht="12" thickBot="1">
      <c r="A24" s="89"/>
      <c r="B24" s="90" t="s">
        <v>115</v>
      </c>
      <c r="C24" s="272"/>
      <c r="D24" s="90" t="s">
        <v>66</v>
      </c>
      <c r="E24" s="272"/>
      <c r="F24" s="79"/>
      <c r="H24" s="90" t="s">
        <v>31</v>
      </c>
      <c r="I24" s="461"/>
      <c r="J24" s="461"/>
      <c r="K24" s="461"/>
      <c r="M24" s="276"/>
      <c r="O24" s="103" t="s">
        <v>78</v>
      </c>
      <c r="P24" s="79"/>
      <c r="Q24" s="104" t="e">
        <f>K154</f>
        <v>#DIV/0!</v>
      </c>
      <c r="R24" s="105">
        <f>M156</f>
      </c>
    </row>
    <row r="25" spans="1:18" ht="12" customHeight="1">
      <c r="A25" s="93"/>
      <c r="B25" s="79"/>
      <c r="C25" s="82"/>
      <c r="D25" s="99"/>
      <c r="E25" s="107"/>
      <c r="F25" s="79"/>
      <c r="G25" s="82"/>
      <c r="H25" s="79"/>
      <c r="I25" s="79"/>
      <c r="J25" s="79"/>
      <c r="K25" s="79"/>
      <c r="L25" s="79"/>
      <c r="M25" s="91"/>
      <c r="O25" s="103"/>
      <c r="P25" s="79"/>
      <c r="Q25" s="104"/>
      <c r="R25" s="105"/>
    </row>
    <row r="26" spans="1:18" ht="12" thickBot="1">
      <c r="A26" s="89"/>
      <c r="D26" s="90" t="s">
        <v>114</v>
      </c>
      <c r="E26" s="273"/>
      <c r="F26" s="79"/>
      <c r="G26" s="79"/>
      <c r="H26" s="90" t="s">
        <v>62</v>
      </c>
      <c r="I26" s="461"/>
      <c r="J26" s="461"/>
      <c r="K26" s="461"/>
      <c r="L26" s="79"/>
      <c r="M26" s="91"/>
      <c r="O26" s="108" t="s">
        <v>79</v>
      </c>
      <c r="P26" s="79"/>
      <c r="Q26" s="108" t="e">
        <f>B161</f>
        <v>#DIV/0!</v>
      </c>
      <c r="R26" s="108"/>
    </row>
    <row r="27" spans="1:18" ht="9" customHeight="1" thickBot="1">
      <c r="A27" s="109"/>
      <c r="B27" s="79"/>
      <c r="C27" s="94"/>
      <c r="D27" s="79"/>
      <c r="E27" s="79"/>
      <c r="F27" s="79"/>
      <c r="G27" s="79"/>
      <c r="H27" s="79"/>
      <c r="I27" s="79"/>
      <c r="J27" s="79"/>
      <c r="K27" s="79"/>
      <c r="L27" s="79"/>
      <c r="M27" s="91"/>
      <c r="O27" s="79"/>
      <c r="P27" s="79"/>
      <c r="Q27" s="79"/>
      <c r="R27" s="79"/>
    </row>
    <row r="28" spans="1:18" ht="12" thickTop="1">
      <c r="A28" s="110" t="s">
        <v>3</v>
      </c>
      <c r="B28" s="111"/>
      <c r="C28" s="112"/>
      <c r="D28" s="112"/>
      <c r="E28" s="112"/>
      <c r="F28" s="112"/>
      <c r="G28" s="112"/>
      <c r="H28" s="112"/>
      <c r="I28" s="112"/>
      <c r="J28" s="112"/>
      <c r="K28" s="113"/>
      <c r="L28" s="112"/>
      <c r="M28" s="114"/>
      <c r="O28" s="79"/>
      <c r="P28" s="79"/>
      <c r="Q28" s="79"/>
      <c r="R28" s="79"/>
    </row>
    <row r="29" spans="1:18" ht="12" thickBot="1">
      <c r="A29" s="115" t="s">
        <v>86</v>
      </c>
      <c r="B29" s="116">
        <f>IF($C24&gt;=UnderTheHood!B18,UnderTheHood!B18,"")</f>
      </c>
      <c r="C29" s="117">
        <f>IF($C24&gt;=UnderTheHood!C18,UnderTheHood!C18,"")</f>
      </c>
      <c r="D29" s="117">
        <f>IF($C24&gt;=UnderTheHood!D18,UnderTheHood!D18,"")</f>
      </c>
      <c r="E29" s="117">
        <f>IF($C24&gt;=UnderTheHood!E18,UnderTheHood!E18,"")</f>
      </c>
      <c r="F29" s="117">
        <f>IF($C24&gt;=UnderTheHood!F18,UnderTheHood!F18,"")</f>
      </c>
      <c r="G29" s="117">
        <f>IF($C24&gt;=UnderTheHood!G18,UnderTheHood!G18,"")</f>
      </c>
      <c r="H29" s="117">
        <f>IF($C24&gt;=UnderTheHood!H18,UnderTheHood!H18,"")</f>
      </c>
      <c r="I29" s="117">
        <f>IF($C24&gt;=UnderTheHood!I18,UnderTheHood!I18,"")</f>
      </c>
      <c r="J29" s="117">
        <f>IF($C24&gt;=UnderTheHood!J18,UnderTheHood!J18,"")</f>
      </c>
      <c r="K29" s="118">
        <f>IF($C24&gt;=UnderTheHood!K18,UnderTheHood!K18,"")</f>
      </c>
      <c r="L29" s="119"/>
      <c r="M29" s="120" t="s">
        <v>5</v>
      </c>
      <c r="O29" s="79"/>
      <c r="P29" s="79"/>
      <c r="Q29" s="79"/>
      <c r="R29" s="79"/>
    </row>
    <row r="30" spans="1:18" ht="12" thickTop="1">
      <c r="A30" s="121" t="s">
        <v>6</v>
      </c>
      <c r="B30" s="122"/>
      <c r="C30" s="123"/>
      <c r="D30" s="123"/>
      <c r="E30" s="124"/>
      <c r="F30" s="123"/>
      <c r="G30" s="124"/>
      <c r="H30" s="123"/>
      <c r="I30" s="123"/>
      <c r="J30" s="123"/>
      <c r="K30" s="125"/>
      <c r="L30" s="99"/>
      <c r="M30" s="126"/>
      <c r="O30" s="79"/>
      <c r="P30" s="79"/>
      <c r="Q30" s="79"/>
      <c r="R30" s="79"/>
    </row>
    <row r="31" spans="1:18" ht="26.25" customHeight="1">
      <c r="A31" s="121">
        <v>1</v>
      </c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127"/>
      <c r="M31" s="128" t="e">
        <f>UnderTheHood!M20</f>
        <v>#DIV/0!</v>
      </c>
      <c r="O31" s="79"/>
      <c r="P31" s="79"/>
      <c r="Q31" s="79"/>
      <c r="R31" s="79"/>
    </row>
    <row r="32" spans="1:13" ht="26.25" customHeight="1">
      <c r="A32" s="129">
        <v>2</v>
      </c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127"/>
      <c r="M32" s="128" t="e">
        <f>UnderTheHood!M21</f>
        <v>#DIV/0!</v>
      </c>
    </row>
    <row r="33" spans="1:13" ht="26.25" customHeight="1" thickBot="1">
      <c r="A33" s="130">
        <f>IF($E$24&gt;2,3,"")</f>
      </c>
      <c r="B33" s="69"/>
      <c r="C33" s="70"/>
      <c r="D33" s="70"/>
      <c r="E33" s="70"/>
      <c r="F33" s="70"/>
      <c r="G33" s="70"/>
      <c r="H33" s="70"/>
      <c r="I33" s="70"/>
      <c r="J33" s="70"/>
      <c r="K33" s="71"/>
      <c r="L33" s="119"/>
      <c r="M33" s="131">
        <f>IF($E$24&gt;2,UnderTheHood!M22,"")</f>
      </c>
    </row>
    <row r="34" spans="1:13" ht="26.25" customHeight="1" thickTop="1">
      <c r="A34" s="237" t="s">
        <v>7</v>
      </c>
      <c r="B34" s="133">
        <f>IF($C$24&gt;=B$29,IF($E$26&gt;0,UnderTheHood!B23,""),"")</f>
      </c>
      <c r="C34" s="133">
        <f>IF($C$24&gt;=C$29,IF($E$26&gt;0,UnderTheHood!C23,""),"")</f>
      </c>
      <c r="D34" s="133">
        <f>IF($C$24&gt;=D$29,IF($E$26&gt;0,UnderTheHood!D23,""),"")</f>
      </c>
      <c r="E34" s="133">
        <f>IF($C$24&gt;=E$29,IF($E$26&gt;0,UnderTheHood!E23,""),"")</f>
      </c>
      <c r="F34" s="133">
        <f>IF($C$24&gt;=F$29,IF($E$26&gt;0,UnderTheHood!F23,""),"")</f>
      </c>
      <c r="G34" s="133">
        <f>IF($C$24&gt;=G$29,IF($E$26&gt;0,UnderTheHood!G23,""),"")</f>
      </c>
      <c r="H34" s="133">
        <f>IF($C$24&gt;=H$29,IF($E$26&gt;0,UnderTheHood!H23,""),"")</f>
      </c>
      <c r="I34" s="133">
        <f>IF($C$24&gt;=I$29,IF($E$26&gt;0,UnderTheHood!I23,""),"")</f>
      </c>
      <c r="J34" s="133">
        <f>IF($C$24&gt;=J$29,IF($E$26&gt;0,UnderTheHood!J23,""),"")</f>
      </c>
      <c r="K34" s="134">
        <f>IF($C$24&gt;=K$29,IF($E$26&gt;0,UnderTheHood!K23,""),"")</f>
      </c>
      <c r="L34" s="135" t="s">
        <v>26</v>
      </c>
      <c r="M34" s="128" t="e">
        <f>SUM(M31:M33)/E$24</f>
        <v>#DIV/0!</v>
      </c>
    </row>
    <row r="35" spans="1:13" ht="26.25" customHeight="1" thickBot="1">
      <c r="A35" s="238" t="s">
        <v>8</v>
      </c>
      <c r="B35" s="136">
        <f>IF($C$24&gt;=B$29,UnderTheHood!B24,"")</f>
        <v>0</v>
      </c>
      <c r="C35" s="136">
        <f>IF($C$24&gt;=C$29,UnderTheHood!C24,"")</f>
        <v>0</v>
      </c>
      <c r="D35" s="136">
        <f>IF($C$24&gt;=D$29,UnderTheHood!D24,"")</f>
        <v>0</v>
      </c>
      <c r="E35" s="136">
        <f>IF($C$24&gt;=E$29,UnderTheHood!E24,"")</f>
        <v>0</v>
      </c>
      <c r="F35" s="136">
        <f>IF($C$24&gt;=F$29,UnderTheHood!F24,"")</f>
        <v>0</v>
      </c>
      <c r="G35" s="136">
        <f>IF($C$24&gt;=G$29,UnderTheHood!G24,"")</f>
        <v>0</v>
      </c>
      <c r="H35" s="136">
        <f>IF($C$24&gt;=H$29,UnderTheHood!H24,"")</f>
        <v>0</v>
      </c>
      <c r="I35" s="136">
        <f>IF($C$24&gt;=I$29,UnderTheHood!I24,"")</f>
        <v>0</v>
      </c>
      <c r="J35" s="136">
        <f>IF($C$24&gt;=J$29,UnderTheHood!J24,"")</f>
        <v>0</v>
      </c>
      <c r="K35" s="137">
        <f>IF($C$24&gt;=K$29,UnderTheHood!K24,"")</f>
        <v>0</v>
      </c>
      <c r="L35" s="138" t="s">
        <v>27</v>
      </c>
      <c r="M35" s="139" t="e">
        <f>SUM(B35:K35)/C$24</f>
        <v>#DIV/0!</v>
      </c>
    </row>
    <row r="36" spans="1:13" ht="12" thickTop="1">
      <c r="A36" s="140" t="s">
        <v>9</v>
      </c>
      <c r="B36" s="141"/>
      <c r="C36" s="142"/>
      <c r="D36" s="142"/>
      <c r="E36" s="142"/>
      <c r="F36" s="142"/>
      <c r="G36" s="142"/>
      <c r="H36" s="142"/>
      <c r="I36" s="142"/>
      <c r="J36" s="142"/>
      <c r="K36" s="143"/>
      <c r="L36" s="99"/>
      <c r="M36" s="144"/>
    </row>
    <row r="37" spans="1:13" ht="26.25" customHeight="1">
      <c r="A37" s="132">
        <v>1</v>
      </c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127"/>
      <c r="M37" s="128" t="e">
        <f>UnderTheHood!M26</f>
        <v>#DIV/0!</v>
      </c>
    </row>
    <row r="38" spans="1:13" ht="26.25" customHeight="1">
      <c r="A38" s="129">
        <v>2</v>
      </c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127"/>
      <c r="M38" s="128" t="e">
        <f>UnderTheHood!M27</f>
        <v>#DIV/0!</v>
      </c>
    </row>
    <row r="39" spans="1:13" ht="26.25" customHeight="1" thickBot="1">
      <c r="A39" s="130">
        <f>IF($E$24&gt;2,3,"")</f>
      </c>
      <c r="B39" s="69"/>
      <c r="C39" s="70"/>
      <c r="D39" s="70"/>
      <c r="E39" s="70"/>
      <c r="F39" s="70"/>
      <c r="G39" s="70"/>
      <c r="H39" s="70"/>
      <c r="I39" s="70"/>
      <c r="J39" s="70"/>
      <c r="K39" s="71"/>
      <c r="L39" s="119"/>
      <c r="M39" s="131">
        <f>IF($E$24&gt;2,UnderTheHood!M28,"")</f>
      </c>
    </row>
    <row r="40" spans="1:13" ht="26.25" customHeight="1" thickTop="1">
      <c r="A40" s="237" t="s">
        <v>7</v>
      </c>
      <c r="B40" s="133">
        <f>IF($C$24&gt;=B$29,IF($E$26&gt;1,UnderTheHood!B29,""),"")</f>
      </c>
      <c r="C40" s="133">
        <f>IF($C$24&gt;=C$29,IF($E$26&gt;1,UnderTheHood!C29,""),"")</f>
      </c>
      <c r="D40" s="133">
        <f>IF($C$24&gt;=D$29,IF($E$26&gt;1,UnderTheHood!D29,""),"")</f>
      </c>
      <c r="E40" s="133">
        <f>IF($C$24&gt;=E$29,IF($E$26&gt;1,UnderTheHood!E29,""),"")</f>
      </c>
      <c r="F40" s="133">
        <f>IF($C$24&gt;=F$29,IF($E$26&gt;1,UnderTheHood!F29,""),"")</f>
      </c>
      <c r="G40" s="133">
        <f>IF($C$24&gt;=G$29,IF($E$26&gt;1,UnderTheHood!G29,""),"")</f>
      </c>
      <c r="H40" s="133">
        <f>IF($C$24&gt;=H$29,IF($E$26&gt;1,UnderTheHood!H29,""),"")</f>
      </c>
      <c r="I40" s="133">
        <f>IF($C$24&gt;=I$29,IF($E$26&gt;1,UnderTheHood!I29,""),"")</f>
      </c>
      <c r="J40" s="133">
        <f>IF($C$24&gt;=J$29,IF($E$26&gt;1,UnderTheHood!J29,""),"")</f>
      </c>
      <c r="K40" s="145">
        <f>IF($C$24&gt;=K$29,IF($E$26&gt;1,UnderTheHood!K29,""),"")</f>
      </c>
      <c r="L40" s="146" t="s">
        <v>28</v>
      </c>
      <c r="M40" s="128" t="e">
        <f>SUM(M37:M39)/E$24</f>
        <v>#DIV/0!</v>
      </c>
    </row>
    <row r="41" spans="1:13" ht="26.25" customHeight="1" thickBot="1">
      <c r="A41" s="238" t="s">
        <v>8</v>
      </c>
      <c r="B41" s="136">
        <f>IF($C$24&gt;=B$29,UnderTheHood!B30,"")</f>
        <v>0</v>
      </c>
      <c r="C41" s="136">
        <f>IF($C$24&gt;=C$29,UnderTheHood!C30,"")</f>
        <v>0</v>
      </c>
      <c r="D41" s="136">
        <f>IF($C$24&gt;=D$29,UnderTheHood!D30,"")</f>
        <v>0</v>
      </c>
      <c r="E41" s="136">
        <f>IF($C$24&gt;=E$29,UnderTheHood!E30,"")</f>
        <v>0</v>
      </c>
      <c r="F41" s="136">
        <f>IF($C$24&gt;=F$29,UnderTheHood!F30,"")</f>
        <v>0</v>
      </c>
      <c r="G41" s="136">
        <f>IF($C$24&gt;=G$29,UnderTheHood!G30,"")</f>
        <v>0</v>
      </c>
      <c r="H41" s="136">
        <f>IF($C$24&gt;=H$29,UnderTheHood!H30,"")</f>
        <v>0</v>
      </c>
      <c r="I41" s="136">
        <f>IF($C$24&gt;=I$29,UnderTheHood!I30,"")</f>
        <v>0</v>
      </c>
      <c r="J41" s="136">
        <f>IF($C$24&gt;=J$29,UnderTheHood!J30,"")</f>
        <v>0</v>
      </c>
      <c r="K41" s="147">
        <f>IF($C$24&gt;=K$29,UnderTheHood!K30,"")</f>
        <v>0</v>
      </c>
      <c r="L41" s="138" t="s">
        <v>29</v>
      </c>
      <c r="M41" s="139" t="e">
        <f>SUM(B41:K41)/C$24</f>
        <v>#DIV/0!</v>
      </c>
    </row>
    <row r="42" spans="1:13" ht="12" thickTop="1">
      <c r="A42" s="140">
        <f>IF($E$26&gt;2,"C","")</f>
      </c>
      <c r="B42" s="141"/>
      <c r="C42" s="142"/>
      <c r="D42" s="142"/>
      <c r="E42" s="142"/>
      <c r="F42" s="142"/>
      <c r="G42" s="142"/>
      <c r="H42" s="142"/>
      <c r="I42" s="142"/>
      <c r="J42" s="142"/>
      <c r="K42" s="143"/>
      <c r="L42" s="99"/>
      <c r="M42" s="144"/>
    </row>
    <row r="43" spans="1:13" ht="26.25" customHeight="1">
      <c r="A43" s="132">
        <f>IF($E$26&gt;2,1,"")</f>
      </c>
      <c r="B43" s="72"/>
      <c r="C43" s="63"/>
      <c r="D43" s="63"/>
      <c r="E43" s="63"/>
      <c r="F43" s="63"/>
      <c r="G43" s="63"/>
      <c r="H43" s="63"/>
      <c r="I43" s="63"/>
      <c r="J43" s="63"/>
      <c r="K43" s="64" t="s">
        <v>23</v>
      </c>
      <c r="L43" s="127"/>
      <c r="M43" s="128">
        <f>IF($E$26&gt;2,UnderTheHood!M32,"")</f>
      </c>
    </row>
    <row r="44" spans="1:13" ht="26.25" customHeight="1">
      <c r="A44" s="121">
        <f>IF($E$26&gt;2,2,"")</f>
      </c>
      <c r="B44" s="73"/>
      <c r="C44" s="66"/>
      <c r="D44" s="66"/>
      <c r="E44" s="66"/>
      <c r="F44" s="66"/>
      <c r="G44" s="66"/>
      <c r="H44" s="66"/>
      <c r="I44" s="66"/>
      <c r="J44" s="66"/>
      <c r="K44" s="68" t="s">
        <v>23</v>
      </c>
      <c r="L44" s="127"/>
      <c r="M44" s="128">
        <f>IF($E$26&gt;2,UnderTheHood!M33,"")</f>
      </c>
    </row>
    <row r="45" spans="1:13" ht="26.25" customHeight="1" thickBot="1">
      <c r="A45" s="130">
        <f>IF(E$26&gt;2,IF($E$24&gt;2,3,""),"")</f>
      </c>
      <c r="B45" s="65"/>
      <c r="C45" s="66"/>
      <c r="D45" s="66"/>
      <c r="E45" s="66"/>
      <c r="F45" s="66" t="s">
        <v>23</v>
      </c>
      <c r="G45" s="66" t="s">
        <v>23</v>
      </c>
      <c r="H45" s="66" t="s">
        <v>23</v>
      </c>
      <c r="I45" s="66" t="s">
        <v>23</v>
      </c>
      <c r="J45" s="67" t="s">
        <v>23</v>
      </c>
      <c r="K45" s="68" t="s">
        <v>23</v>
      </c>
      <c r="L45" s="119"/>
      <c r="M45" s="131">
        <f>IF($E$26&gt;2,IF($E$24&gt;2,UnderTheHood!M34,""),"")</f>
      </c>
    </row>
    <row r="46" spans="1:13" ht="26.25" customHeight="1" thickTop="1">
      <c r="A46" s="237" t="s">
        <v>7</v>
      </c>
      <c r="B46" s="133">
        <f>IF($C$24&gt;=B$29,IF($E$26&gt;2,UnderTheHood!B35,""),"")</f>
      </c>
      <c r="C46" s="133">
        <f>IF($C$24&gt;=C$29,IF($E$26&gt;2,UnderTheHood!C35,""),"")</f>
      </c>
      <c r="D46" s="133">
        <f>IF($C$24&gt;=D$29,IF($E$26&gt;2,UnderTheHood!D35,""),"")</f>
      </c>
      <c r="E46" s="133">
        <f>IF($C$24&gt;=E$29,IF($E$26&gt;2,UnderTheHood!E35,""),"")</f>
      </c>
      <c r="F46" s="133">
        <f>IF($C$24&gt;=F$29,IF($E$26&gt;2,UnderTheHood!F35,""),"")</f>
      </c>
      <c r="G46" s="133">
        <f>IF($C$24&gt;=G$29,IF($E$26&gt;2,UnderTheHood!G35,""),"")</f>
      </c>
      <c r="H46" s="133">
        <f>IF($C$24&gt;=H$29,IF($E$26&gt;2,UnderTheHood!H35,""),"")</f>
      </c>
      <c r="I46" s="133">
        <f>IF($C$24&gt;=I$29,IF($E$26&gt;2,UnderTheHood!I35,""),"")</f>
      </c>
      <c r="J46" s="133">
        <f>IF($C$24&gt;=J$29,IF($E$26&gt;2,UnderTheHood!J35,""),"")</f>
      </c>
      <c r="K46" s="145">
        <f>IF($C$24&gt;=K$29,IF($E$26&gt;2,UnderTheHood!K35,""),"")</f>
      </c>
      <c r="L46" s="146" t="s">
        <v>69</v>
      </c>
      <c r="M46" s="128" t="e">
        <f>SUM(M43:M45)/E$24</f>
        <v>#DIV/0!</v>
      </c>
    </row>
    <row r="47" spans="1:13" ht="26.25" customHeight="1" thickBot="1">
      <c r="A47" s="238" t="s">
        <v>8</v>
      </c>
      <c r="B47" s="136">
        <f>IF($E$26&gt;2,IF($C$24&gt;=B$29,UnderTheHood!B36,""),"")</f>
      </c>
      <c r="C47" s="136">
        <f>IF($E$26&gt;2,IF($C$24&gt;=C$29,UnderTheHood!C36,""),"")</f>
      </c>
      <c r="D47" s="136">
        <f>IF($E$26&gt;2,IF($C$24&gt;=D$29,UnderTheHood!D36,""),"")</f>
      </c>
      <c r="E47" s="136">
        <f>IF($E$26&gt;2,IF($C$24&gt;=E$29,UnderTheHood!E36,""),"")</f>
      </c>
      <c r="F47" s="136">
        <f>IF($E$26&gt;2,IF($C$24&gt;=F$29,UnderTheHood!F36,""),"")</f>
      </c>
      <c r="G47" s="136">
        <f>IF($E$26&gt;2,IF($C$24&gt;=G$29,UnderTheHood!G36,""),"")</f>
      </c>
      <c r="H47" s="136">
        <f>IF($E$26&gt;2,IF($C$24&gt;=H$29,UnderTheHood!H36,""),"")</f>
      </c>
      <c r="I47" s="136">
        <f>IF($E$26&gt;2,IF($C$24&gt;=I$29,UnderTheHood!I36,""),"")</f>
      </c>
      <c r="J47" s="136">
        <f>IF($E$26&gt;2,IF($C$24&gt;=J$29,UnderTheHood!J36,""),"")</f>
      </c>
      <c r="K47" s="147">
        <f>IF($E$26&gt;2,IF($C$24&gt;=K$29,UnderTheHood!K36,""),"")</f>
      </c>
      <c r="L47" s="138" t="s">
        <v>70</v>
      </c>
      <c r="M47" s="139" t="e">
        <f>SUM(B47:K47)/C$24</f>
        <v>#DIV/0!</v>
      </c>
    </row>
    <row r="48" spans="1:13" ht="23.25" customHeight="1" thickTop="1">
      <c r="A48" s="235" t="s">
        <v>10</v>
      </c>
      <c r="B48" s="141"/>
      <c r="C48" s="142"/>
      <c r="D48" s="142"/>
      <c r="E48" s="142"/>
      <c r="F48" s="142"/>
      <c r="G48" s="142"/>
      <c r="H48" s="142"/>
      <c r="I48" s="142"/>
      <c r="J48" s="142"/>
      <c r="K48" s="148"/>
      <c r="L48" s="82" t="s">
        <v>11</v>
      </c>
      <c r="M48" s="128" t="e">
        <f>AVERAGE(B49:K49)</f>
        <v>#DIV/0!</v>
      </c>
    </row>
    <row r="49" spans="1:13" ht="23.25" customHeight="1" thickBot="1">
      <c r="A49" s="236" t="s">
        <v>12</v>
      </c>
      <c r="B49" s="149" t="e">
        <f aca="true" t="shared" si="0" ref="B49:K49">IF($C$24&gt;=B29,SUM(B34,B40,B46)/$E26,"")</f>
        <v>#DIV/0!</v>
      </c>
      <c r="C49" s="150" t="e">
        <f t="shared" si="0"/>
        <v>#DIV/0!</v>
      </c>
      <c r="D49" s="150" t="e">
        <f t="shared" si="0"/>
        <v>#DIV/0!</v>
      </c>
      <c r="E49" s="150" t="e">
        <f t="shared" si="0"/>
        <v>#DIV/0!</v>
      </c>
      <c r="F49" s="150" t="e">
        <f t="shared" si="0"/>
        <v>#DIV/0!</v>
      </c>
      <c r="G49" s="150" t="e">
        <f t="shared" si="0"/>
        <v>#DIV/0!</v>
      </c>
      <c r="H49" s="150" t="e">
        <f t="shared" si="0"/>
        <v>#DIV/0!</v>
      </c>
      <c r="I49" s="150" t="e">
        <f t="shared" si="0"/>
        <v>#DIV/0!</v>
      </c>
      <c r="J49" s="150" t="e">
        <f t="shared" si="0"/>
        <v>#DIV/0!</v>
      </c>
      <c r="K49" s="151" t="e">
        <f t="shared" si="0"/>
        <v>#DIV/0!</v>
      </c>
      <c r="L49" s="152" t="s">
        <v>100</v>
      </c>
      <c r="M49" s="153" t="e">
        <f>MAX(B49:K49)-MIN(B49:K49)</f>
        <v>#DIV/0!</v>
      </c>
    </row>
    <row r="50" spans="1:13" ht="6" customHeight="1" thickBot="1" thickTop="1">
      <c r="A50" s="154"/>
      <c r="B50" s="155"/>
      <c r="C50" s="155"/>
      <c r="D50" s="155"/>
      <c r="E50" s="155"/>
      <c r="F50" s="155"/>
      <c r="G50" s="155"/>
      <c r="H50" s="155"/>
      <c r="I50" s="155"/>
      <c r="J50" s="155"/>
      <c r="K50" s="155" t="s">
        <v>23</v>
      </c>
      <c r="L50" s="155"/>
      <c r="M50" s="156" t="s">
        <v>23</v>
      </c>
    </row>
    <row r="51" ht="12" thickTop="1"/>
    <row r="52" ht="5.25" customHeight="1" thickBot="1"/>
    <row r="53" spans="1:13" ht="15.75" customHeight="1" thickBot="1" thickTop="1">
      <c r="A53" s="157" t="s">
        <v>112</v>
      </c>
      <c r="B53" s="424">
        <f>C18</f>
        <v>0</v>
      </c>
      <c r="C53" s="424"/>
      <c r="D53" s="424"/>
      <c r="E53" s="158" t="s">
        <v>107</v>
      </c>
      <c r="F53" s="424">
        <f>C22</f>
        <v>0</v>
      </c>
      <c r="G53" s="424"/>
      <c r="H53" s="158" t="s">
        <v>108</v>
      </c>
      <c r="I53" s="424">
        <f>I20</f>
        <v>0</v>
      </c>
      <c r="J53" s="424"/>
      <c r="K53" s="158" t="s">
        <v>1</v>
      </c>
      <c r="L53" s="457">
        <f>C16</f>
        <v>0</v>
      </c>
      <c r="M53" s="458"/>
    </row>
    <row r="54" spans="1:13" ht="4.5" customHeight="1">
      <c r="A54" s="89"/>
      <c r="B54" s="79"/>
      <c r="C54" s="79"/>
      <c r="D54" s="79"/>
      <c r="E54" s="79"/>
      <c r="F54" s="79"/>
      <c r="G54" s="79"/>
      <c r="H54" s="82"/>
      <c r="I54" s="99"/>
      <c r="J54" s="159"/>
      <c r="K54" s="79"/>
      <c r="L54" s="79"/>
      <c r="M54" s="91"/>
    </row>
    <row r="55" spans="1:13" s="79" customFormat="1" ht="5.25" customHeight="1">
      <c r="A55" s="109"/>
      <c r="H55" s="160"/>
      <c r="I55" s="160"/>
      <c r="J55" s="160"/>
      <c r="K55" s="160"/>
      <c r="L55" s="160"/>
      <c r="M55" s="161"/>
    </row>
    <row r="56" spans="1:13" ht="11.25">
      <c r="A56" s="10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91"/>
    </row>
    <row r="57" spans="1:13" ht="11.25">
      <c r="A57" s="10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91"/>
    </row>
    <row r="58" spans="1:13" ht="11.25">
      <c r="A58" s="10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91"/>
    </row>
    <row r="59" spans="1:13" ht="11.25">
      <c r="A59" s="10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91"/>
    </row>
    <row r="60" spans="1:13" ht="11.25">
      <c r="A60" s="10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91"/>
    </row>
    <row r="61" spans="1:13" ht="11.25">
      <c r="A61" s="10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91"/>
    </row>
    <row r="62" spans="1:13" ht="11.25">
      <c r="A62" s="10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91"/>
    </row>
    <row r="63" spans="1:13" ht="11.25">
      <c r="A63" s="10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91"/>
    </row>
    <row r="64" spans="1:13" ht="11.25">
      <c r="A64" s="10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91"/>
    </row>
    <row r="65" spans="1:13" ht="11.25">
      <c r="A65" s="10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91"/>
    </row>
    <row r="66" spans="1:13" ht="11.25">
      <c r="A66" s="10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91"/>
    </row>
    <row r="67" spans="1:13" ht="11.25">
      <c r="A67" s="10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91"/>
    </row>
    <row r="68" spans="1:13" ht="11.25">
      <c r="A68" s="10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91"/>
    </row>
    <row r="69" spans="1:13" ht="11.25">
      <c r="A69" s="10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91"/>
    </row>
    <row r="70" spans="1:13" ht="11.25">
      <c r="A70" s="10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91"/>
    </row>
    <row r="71" spans="1:13" ht="11.25">
      <c r="A71" s="10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91"/>
    </row>
    <row r="72" spans="1:13" ht="11.25">
      <c r="A72" s="10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91"/>
    </row>
    <row r="73" spans="1:13" ht="11.25">
      <c r="A73" s="10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91"/>
    </row>
    <row r="74" spans="1:13" ht="11.25">
      <c r="A74" s="10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91"/>
    </row>
    <row r="75" spans="1:13" ht="11.25">
      <c r="A75" s="10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91"/>
    </row>
    <row r="76" spans="1:13" ht="11.25">
      <c r="A76" s="10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91"/>
    </row>
    <row r="77" spans="1:13" ht="11.25">
      <c r="A77" s="10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91"/>
    </row>
    <row r="78" spans="1:13" ht="11.25">
      <c r="A78" s="10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91"/>
    </row>
    <row r="79" spans="1:13" ht="11.25">
      <c r="A79" s="10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91"/>
    </row>
    <row r="80" spans="1:13" ht="11.25">
      <c r="A80" s="10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91"/>
    </row>
    <row r="81" spans="1:13" ht="11.25">
      <c r="A81" s="10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91"/>
    </row>
    <row r="82" spans="1:13" ht="11.25">
      <c r="A82" s="10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91"/>
    </row>
    <row r="83" spans="1:13" ht="11.25">
      <c r="A83" s="10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91"/>
    </row>
    <row r="84" spans="1:13" ht="11.25">
      <c r="A84" s="10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91"/>
    </row>
    <row r="85" spans="1:13" ht="11.25">
      <c r="A85" s="10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91"/>
    </row>
    <row r="86" spans="1:13" ht="11.25">
      <c r="A86" s="10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91"/>
    </row>
    <row r="87" spans="1:13" ht="11.25">
      <c r="A87" s="10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91"/>
    </row>
    <row r="88" spans="1:13" ht="11.25">
      <c r="A88" s="10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91"/>
    </row>
    <row r="89" spans="1:13" ht="11.25">
      <c r="A89" s="10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91"/>
    </row>
    <row r="90" spans="1:13" ht="11.25">
      <c r="A90" s="10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91"/>
    </row>
    <row r="91" spans="1:13" ht="11.25">
      <c r="A91" s="10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91"/>
    </row>
    <row r="92" spans="1:13" s="92" customFormat="1" ht="11.25" customHeight="1">
      <c r="A92" s="277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1"/>
    </row>
    <row r="93" spans="1:13" s="92" customFormat="1" ht="11.25" customHeight="1">
      <c r="A93" s="277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1"/>
    </row>
    <row r="94" spans="1:13" s="92" customFormat="1" ht="11.25" customHeight="1">
      <c r="A94" s="277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1"/>
    </row>
    <row r="95" spans="1:13" s="92" customFormat="1" ht="12.75">
      <c r="A95" s="277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1"/>
    </row>
    <row r="96" spans="1:13" ht="18">
      <c r="A96" s="425" t="s">
        <v>109</v>
      </c>
      <c r="B96" s="426"/>
      <c r="C96" s="426"/>
      <c r="D96" s="426"/>
      <c r="E96" s="426"/>
      <c r="F96" s="426"/>
      <c r="G96" s="426"/>
      <c r="H96" s="426"/>
      <c r="I96" s="426"/>
      <c r="J96" s="426"/>
      <c r="K96" s="426"/>
      <c r="L96" s="426"/>
      <c r="M96" s="427"/>
    </row>
    <row r="97" spans="1:13" ht="12" customHeight="1" thickBot="1">
      <c r="A97" s="270"/>
      <c r="B97" s="252"/>
      <c r="C97" s="252"/>
      <c r="D97" s="252"/>
      <c r="E97" s="252"/>
      <c r="F97" s="252"/>
      <c r="G97" s="252"/>
      <c r="H97" s="252"/>
      <c r="I97" s="268"/>
      <c r="J97" s="268"/>
      <c r="K97" s="268"/>
      <c r="L97" s="268"/>
      <c r="M97" s="269"/>
    </row>
    <row r="98" spans="1:13" ht="17.25" customHeight="1" thickBot="1" thickTop="1">
      <c r="A98" s="109"/>
      <c r="B98" s="79"/>
      <c r="C98" s="79"/>
      <c r="D98" s="79"/>
      <c r="E98" s="79"/>
      <c r="F98" s="79"/>
      <c r="G98" s="439" t="s">
        <v>126</v>
      </c>
      <c r="H98" s="440"/>
      <c r="I98" s="440"/>
      <c r="J98" s="440"/>
      <c r="K98" s="440"/>
      <c r="L98" s="440"/>
      <c r="M98" s="441"/>
    </row>
    <row r="99" spans="1:13" ht="17.25" customHeight="1" thickBot="1" thickTop="1">
      <c r="A99" s="401" t="s">
        <v>127</v>
      </c>
      <c r="B99" s="428"/>
      <c r="C99" s="428"/>
      <c r="D99" s="433">
        <f>M150</f>
      </c>
      <c r="E99" s="434"/>
      <c r="F99" s="79"/>
      <c r="G99" s="442"/>
      <c r="H99" s="443"/>
      <c r="I99" s="443"/>
      <c r="J99" s="443"/>
      <c r="K99" s="443"/>
      <c r="L99" s="443"/>
      <c r="M99" s="444"/>
    </row>
    <row r="100" spans="1:13" ht="16.5" customHeight="1" thickTop="1">
      <c r="A100" s="429"/>
      <c r="B100" s="430"/>
      <c r="C100" s="430"/>
      <c r="D100" s="435"/>
      <c r="E100" s="436"/>
      <c r="F100" s="265"/>
      <c r="G100" s="445">
        <f>D99</f>
      </c>
      <c r="H100" s="446"/>
      <c r="I100" s="415" t="s">
        <v>110</v>
      </c>
      <c r="J100" s="416"/>
      <c r="K100" s="416"/>
      <c r="L100" s="416"/>
      <c r="M100" s="417"/>
    </row>
    <row r="101" spans="1:13" ht="16.5" customHeight="1" thickBot="1">
      <c r="A101" s="431"/>
      <c r="B101" s="432"/>
      <c r="C101" s="432"/>
      <c r="D101" s="437"/>
      <c r="E101" s="438"/>
      <c r="F101" s="265"/>
      <c r="G101" s="447"/>
      <c r="H101" s="446"/>
      <c r="I101" s="418"/>
      <c r="J101" s="419"/>
      <c r="K101" s="419"/>
      <c r="L101" s="419"/>
      <c r="M101" s="420"/>
    </row>
    <row r="102" spans="1:13" ht="16.5" customHeight="1" thickBot="1" thickTop="1">
      <c r="A102" s="270"/>
      <c r="B102" s="252"/>
      <c r="C102" s="252"/>
      <c r="D102" s="79"/>
      <c r="E102" s="79"/>
      <c r="F102" s="265"/>
      <c r="G102" s="447"/>
      <c r="H102" s="446"/>
      <c r="I102" s="418"/>
      <c r="J102" s="419"/>
      <c r="K102" s="419"/>
      <c r="L102" s="419"/>
      <c r="M102" s="420"/>
    </row>
    <row r="103" spans="1:13" ht="16.5" customHeight="1" thickBot="1" thickTop="1">
      <c r="A103" s="387" t="s">
        <v>121</v>
      </c>
      <c r="B103" s="388"/>
      <c r="C103" s="388"/>
      <c r="D103" s="393">
        <f>M137</f>
      </c>
      <c r="E103" s="394"/>
      <c r="F103" s="79"/>
      <c r="G103" s="447"/>
      <c r="H103" s="446"/>
      <c r="I103" s="418"/>
      <c r="J103" s="419"/>
      <c r="K103" s="419"/>
      <c r="L103" s="419"/>
      <c r="M103" s="420"/>
    </row>
    <row r="104" spans="1:13" ht="16.5" customHeight="1" thickTop="1">
      <c r="A104" s="389"/>
      <c r="B104" s="390"/>
      <c r="C104" s="390"/>
      <c r="D104" s="385"/>
      <c r="E104" s="382"/>
      <c r="F104" s="79"/>
      <c r="G104" s="448">
        <f>D99</f>
      </c>
      <c r="H104" s="449"/>
      <c r="I104" s="418" t="s">
        <v>111</v>
      </c>
      <c r="J104" s="419"/>
      <c r="K104" s="419"/>
      <c r="L104" s="419"/>
      <c r="M104" s="420"/>
    </row>
    <row r="105" spans="1:13" ht="16.5" customHeight="1" thickBot="1">
      <c r="A105" s="391"/>
      <c r="B105" s="392"/>
      <c r="C105" s="392"/>
      <c r="D105" s="383"/>
      <c r="E105" s="384"/>
      <c r="F105" s="79"/>
      <c r="G105" s="450"/>
      <c r="H105" s="451"/>
      <c r="I105" s="418"/>
      <c r="J105" s="419"/>
      <c r="K105" s="419"/>
      <c r="L105" s="419"/>
      <c r="M105" s="420"/>
    </row>
    <row r="106" spans="1:13" ht="16.5" customHeight="1" thickBot="1" thickTop="1">
      <c r="A106" s="270"/>
      <c r="B106" s="252"/>
      <c r="C106" s="252"/>
      <c r="D106" s="79"/>
      <c r="E106" s="79"/>
      <c r="F106" s="265"/>
      <c r="G106" s="450"/>
      <c r="H106" s="451"/>
      <c r="I106" s="418"/>
      <c r="J106" s="419"/>
      <c r="K106" s="419"/>
      <c r="L106" s="419"/>
      <c r="M106" s="420"/>
    </row>
    <row r="107" spans="1:13" ht="16.5" customHeight="1" thickBot="1" thickTop="1">
      <c r="A107" s="401" t="s">
        <v>128</v>
      </c>
      <c r="B107" s="402"/>
      <c r="C107" s="402"/>
      <c r="D107" s="395">
        <f>M144</f>
      </c>
      <c r="E107" s="396"/>
      <c r="F107" s="79"/>
      <c r="G107" s="452"/>
      <c r="H107" s="453"/>
      <c r="I107" s="418"/>
      <c r="J107" s="419"/>
      <c r="K107" s="419"/>
      <c r="L107" s="419"/>
      <c r="M107" s="420"/>
    </row>
    <row r="108" spans="1:13" ht="16.5" customHeight="1" thickTop="1">
      <c r="A108" s="403"/>
      <c r="B108" s="404"/>
      <c r="C108" s="404"/>
      <c r="D108" s="397"/>
      <c r="E108" s="398"/>
      <c r="F108" s="79"/>
      <c r="G108" s="448">
        <f>D99</f>
      </c>
      <c r="H108" s="449"/>
      <c r="I108" s="418" t="s">
        <v>122</v>
      </c>
      <c r="J108" s="419"/>
      <c r="K108" s="419"/>
      <c r="L108" s="419"/>
      <c r="M108" s="420"/>
    </row>
    <row r="109" spans="1:13" ht="16.5" customHeight="1" thickBot="1">
      <c r="A109" s="405"/>
      <c r="B109" s="406"/>
      <c r="C109" s="406"/>
      <c r="D109" s="399"/>
      <c r="E109" s="400"/>
      <c r="F109" s="265"/>
      <c r="G109" s="450"/>
      <c r="H109" s="451"/>
      <c r="I109" s="418"/>
      <c r="J109" s="419"/>
      <c r="K109" s="419"/>
      <c r="L109" s="419"/>
      <c r="M109" s="420"/>
    </row>
    <row r="110" spans="1:13" ht="16.5" customHeight="1" thickBot="1" thickTop="1">
      <c r="A110" s="271"/>
      <c r="B110" s="267"/>
      <c r="C110" s="267"/>
      <c r="D110" s="278"/>
      <c r="E110" s="278"/>
      <c r="F110" s="265"/>
      <c r="G110" s="450"/>
      <c r="H110" s="451"/>
      <c r="I110" s="418"/>
      <c r="J110" s="419"/>
      <c r="K110" s="419"/>
      <c r="L110" s="419"/>
      <c r="M110" s="420"/>
    </row>
    <row r="111" spans="1:13" ht="16.5" customHeight="1" thickBot="1" thickTop="1">
      <c r="A111" s="401" t="s">
        <v>120</v>
      </c>
      <c r="B111" s="402"/>
      <c r="C111" s="402"/>
      <c r="D111" s="395">
        <f>M156</f>
      </c>
      <c r="E111" s="396"/>
      <c r="F111" s="265"/>
      <c r="G111" s="452"/>
      <c r="H111" s="453"/>
      <c r="I111" s="418"/>
      <c r="J111" s="419"/>
      <c r="K111" s="419"/>
      <c r="L111" s="419"/>
      <c r="M111" s="420"/>
    </row>
    <row r="112" spans="1:13" ht="16.5" customHeight="1" thickTop="1">
      <c r="A112" s="403"/>
      <c r="B112" s="404"/>
      <c r="C112" s="404"/>
      <c r="D112" s="397"/>
      <c r="E112" s="398"/>
      <c r="F112" s="265"/>
      <c r="G112" s="410">
        <f>D99</f>
      </c>
      <c r="H112" s="411"/>
      <c r="I112" s="418" t="s">
        <v>119</v>
      </c>
      <c r="J112" s="419"/>
      <c r="K112" s="419"/>
      <c r="L112" s="419"/>
      <c r="M112" s="420"/>
    </row>
    <row r="113" spans="1:13" ht="16.5" customHeight="1" thickBot="1">
      <c r="A113" s="405"/>
      <c r="B113" s="406"/>
      <c r="C113" s="406"/>
      <c r="D113" s="399"/>
      <c r="E113" s="400"/>
      <c r="F113" s="265"/>
      <c r="G113" s="412"/>
      <c r="H113" s="411"/>
      <c r="I113" s="418"/>
      <c r="J113" s="419"/>
      <c r="K113" s="419"/>
      <c r="L113" s="419"/>
      <c r="M113" s="420"/>
    </row>
    <row r="114" spans="1:13" ht="16.5" customHeight="1" thickTop="1">
      <c r="A114" s="263"/>
      <c r="B114" s="265"/>
      <c r="C114" s="79"/>
      <c r="D114" s="79"/>
      <c r="E114" s="265"/>
      <c r="F114" s="265"/>
      <c r="G114" s="412"/>
      <c r="H114" s="411"/>
      <c r="I114" s="418"/>
      <c r="J114" s="419"/>
      <c r="K114" s="419"/>
      <c r="L114" s="419"/>
      <c r="M114" s="420"/>
    </row>
    <row r="115" spans="1:13" ht="16.5" customHeight="1" thickBot="1">
      <c r="A115" s="264"/>
      <c r="B115" s="266"/>
      <c r="C115" s="266"/>
      <c r="D115" s="266"/>
      <c r="E115" s="266"/>
      <c r="F115" s="266"/>
      <c r="G115" s="413"/>
      <c r="H115" s="414"/>
      <c r="I115" s="421"/>
      <c r="J115" s="422"/>
      <c r="K115" s="422"/>
      <c r="L115" s="422"/>
      <c r="M115" s="423"/>
    </row>
    <row r="116" spans="1:13" ht="16.5" customHeight="1" thickTop="1">
      <c r="A116" s="265"/>
      <c r="B116" s="265"/>
      <c r="C116" s="265"/>
      <c r="D116" s="265"/>
      <c r="E116" s="265"/>
      <c r="F116" s="265"/>
      <c r="G116" s="279"/>
      <c r="H116" s="279"/>
      <c r="I116" s="280"/>
      <c r="J116" s="280"/>
      <c r="K116" s="280"/>
      <c r="L116" s="280"/>
      <c r="M116" s="280"/>
    </row>
    <row r="117" spans="1:13" ht="16.5" customHeight="1" hidden="1">
      <c r="A117" s="265"/>
      <c r="B117" s="265"/>
      <c r="C117" s="265"/>
      <c r="D117" s="265"/>
      <c r="E117" s="265"/>
      <c r="F117" s="265"/>
      <c r="G117" s="279"/>
      <c r="H117" s="279"/>
      <c r="I117" s="280"/>
      <c r="J117" s="280"/>
      <c r="K117" s="280"/>
      <c r="L117" s="280"/>
      <c r="M117" s="280"/>
    </row>
    <row r="118" spans="1:13" ht="12" hidden="1" thickBot="1">
      <c r="A118" s="94" t="s">
        <v>13</v>
      </c>
      <c r="B118" s="79"/>
      <c r="C118" s="79"/>
      <c r="D118" s="79"/>
      <c r="E118" s="79"/>
      <c r="F118" s="79"/>
      <c r="G118" s="162" t="s">
        <v>23</v>
      </c>
      <c r="H118" s="163"/>
      <c r="I118" s="79"/>
      <c r="J118" s="79"/>
      <c r="K118" s="79"/>
      <c r="L118" s="79"/>
      <c r="M118" s="79"/>
    </row>
    <row r="119" spans="1:13" ht="12.75" hidden="1" thickBot="1" thickTop="1">
      <c r="A119" s="241" t="s">
        <v>27</v>
      </c>
      <c r="B119" s="242" t="e">
        <f>M35</f>
        <v>#DIV/0!</v>
      </c>
      <c r="C119" s="79"/>
      <c r="D119" s="164" t="s">
        <v>30</v>
      </c>
      <c r="E119" s="165" t="s">
        <v>14</v>
      </c>
      <c r="F119" s="79"/>
      <c r="G119" s="166" t="s">
        <v>82</v>
      </c>
      <c r="H119" s="167"/>
      <c r="I119" s="168" t="s">
        <v>15</v>
      </c>
      <c r="J119" s="168" t="s">
        <v>16</v>
      </c>
      <c r="K119" s="169" t="s">
        <v>17</v>
      </c>
      <c r="L119" s="79"/>
      <c r="M119" s="79"/>
    </row>
    <row r="120" spans="1:13" ht="12" hidden="1" thickTop="1">
      <c r="A120" s="243" t="s">
        <v>29</v>
      </c>
      <c r="B120" s="244" t="e">
        <f>M41</f>
        <v>#DIV/0!</v>
      </c>
      <c r="C120" s="79"/>
      <c r="D120" s="170">
        <v>2</v>
      </c>
      <c r="E120" s="171">
        <v>3.267</v>
      </c>
      <c r="F120" s="79"/>
      <c r="G120" s="250" t="e">
        <f>SUM(M35,M41,M47)/E26</f>
        <v>#DIV/0!</v>
      </c>
      <c r="H120" s="173"/>
      <c r="I120" s="240" t="e">
        <f>VLOOKUP(E24,D120:E121,2)</f>
        <v>#N/A</v>
      </c>
      <c r="J120" s="79" t="s">
        <v>16</v>
      </c>
      <c r="K120" s="255" t="e">
        <f>G120*I120</f>
        <v>#DIV/0!</v>
      </c>
      <c r="L120" s="79"/>
      <c r="M120" s="79"/>
    </row>
    <row r="121" spans="1:13" ht="12" hidden="1" thickBot="1">
      <c r="A121" s="245" t="s">
        <v>70</v>
      </c>
      <c r="B121" s="246">
        <f>IF(E26&gt;2,M47,"")</f>
      </c>
      <c r="C121" s="79"/>
      <c r="D121" s="175">
        <v>3</v>
      </c>
      <c r="E121" s="176">
        <v>2.575</v>
      </c>
      <c r="F121" s="79"/>
      <c r="G121" s="177" t="s">
        <v>71</v>
      </c>
      <c r="H121" s="163"/>
      <c r="I121" s="163"/>
      <c r="J121" s="163"/>
      <c r="K121" s="251" t="s">
        <v>23</v>
      </c>
      <c r="L121" s="79"/>
      <c r="M121" s="79"/>
    </row>
    <row r="122" spans="1:13" ht="12.75" hidden="1" thickBot="1" thickTop="1">
      <c r="A122" s="247" t="s">
        <v>18</v>
      </c>
      <c r="B122" s="248" t="e">
        <f>SUM(B119:B121)</f>
        <v>#DIV/0!</v>
      </c>
      <c r="C122" s="79"/>
      <c r="D122" s="79"/>
      <c r="E122" s="79"/>
      <c r="F122" s="79"/>
      <c r="G122" s="79"/>
      <c r="H122" s="79"/>
      <c r="I122" s="79"/>
      <c r="J122" s="79"/>
      <c r="K122" s="252"/>
      <c r="L122" s="79"/>
      <c r="M122" s="79"/>
    </row>
    <row r="123" spans="1:13" ht="12.75" hidden="1" thickBot="1" thickTop="1">
      <c r="A123" s="243" t="s">
        <v>58</v>
      </c>
      <c r="B123" s="249" t="e">
        <f>B122/E26</f>
        <v>#DIV/0!</v>
      </c>
      <c r="C123" s="79"/>
      <c r="D123" s="164" t="s">
        <v>30</v>
      </c>
      <c r="E123" s="165" t="s">
        <v>91</v>
      </c>
      <c r="F123" s="79"/>
      <c r="G123" s="178" t="s">
        <v>88</v>
      </c>
      <c r="H123" s="179" t="s">
        <v>89</v>
      </c>
      <c r="I123" s="179" t="s">
        <v>92</v>
      </c>
      <c r="J123" s="179" t="s">
        <v>16</v>
      </c>
      <c r="K123" s="253" t="s">
        <v>90</v>
      </c>
      <c r="L123" s="79"/>
      <c r="M123" s="79"/>
    </row>
    <row r="124" spans="1:13" ht="12" hidden="1" thickTop="1">
      <c r="A124" s="94"/>
      <c r="B124" s="180"/>
      <c r="C124" s="79"/>
      <c r="D124" s="170">
        <v>2</v>
      </c>
      <c r="E124" s="181">
        <v>1.88</v>
      </c>
      <c r="F124" s="79"/>
      <c r="G124" s="172" t="e">
        <f>M48</f>
        <v>#DIV/0!</v>
      </c>
      <c r="H124" s="182" t="e">
        <f>G120</f>
        <v>#DIV/0!</v>
      </c>
      <c r="I124" s="174" t="e">
        <f>VLOOKUP(E24,D124:E125,2)</f>
        <v>#N/A</v>
      </c>
      <c r="J124" s="79" t="s">
        <v>16</v>
      </c>
      <c r="K124" s="255" t="e">
        <f>G124+(H124*I124)</f>
        <v>#DIV/0!</v>
      </c>
      <c r="L124" s="79"/>
      <c r="M124" s="79"/>
    </row>
    <row r="125" spans="1:13" ht="12" hidden="1" thickBot="1">
      <c r="A125" s="79"/>
      <c r="B125" s="79"/>
      <c r="C125" s="79"/>
      <c r="D125" s="175">
        <v>3</v>
      </c>
      <c r="E125" s="176">
        <v>1.023</v>
      </c>
      <c r="F125" s="79"/>
      <c r="G125" s="183" t="s">
        <v>93</v>
      </c>
      <c r="H125" s="94" t="s">
        <v>89</v>
      </c>
      <c r="I125" s="94" t="s">
        <v>92</v>
      </c>
      <c r="J125" s="94" t="s">
        <v>16</v>
      </c>
      <c r="K125" s="254" t="s">
        <v>94</v>
      </c>
      <c r="L125" s="79"/>
      <c r="M125" s="79"/>
    </row>
    <row r="126" spans="1:13" ht="12.75" hidden="1" thickBot="1" thickTop="1">
      <c r="A126" s="162" t="s">
        <v>23</v>
      </c>
      <c r="B126" s="79"/>
      <c r="C126" s="79"/>
      <c r="D126" s="79"/>
      <c r="E126" s="79"/>
      <c r="F126" s="79"/>
      <c r="G126" s="184" t="e">
        <f>M48</f>
        <v>#DIV/0!</v>
      </c>
      <c r="H126" s="185" t="e">
        <f>G120</f>
        <v>#DIV/0!</v>
      </c>
      <c r="I126" s="186" t="e">
        <f>VLOOKUP(E24,D124:E125,2)</f>
        <v>#N/A</v>
      </c>
      <c r="J126" s="163" t="s">
        <v>16</v>
      </c>
      <c r="K126" s="256" t="e">
        <f>G126-(H126*I126)</f>
        <v>#DIV/0!</v>
      </c>
      <c r="L126" s="79"/>
      <c r="M126" s="79"/>
    </row>
    <row r="127" spans="1:13" ht="7.5" customHeight="1" hidden="1" thickBot="1" thickTop="1">
      <c r="A127" s="162"/>
      <c r="B127" s="79"/>
      <c r="C127" s="79"/>
      <c r="D127" s="79"/>
      <c r="E127" s="79"/>
      <c r="F127" s="79"/>
      <c r="G127" s="187"/>
      <c r="H127" s="182"/>
      <c r="I127" s="174"/>
      <c r="J127" s="79"/>
      <c r="K127" s="188"/>
      <c r="L127" s="79"/>
      <c r="M127" s="79"/>
    </row>
    <row r="128" spans="1:10" ht="12.75" hidden="1" thickBot="1" thickTop="1">
      <c r="A128" s="189" t="s">
        <v>19</v>
      </c>
      <c r="B128" s="181" t="e">
        <f>IF(E26&gt;2,MAX(M34,M40,M46),MAX(M34,M40))</f>
        <v>#DIV/0!</v>
      </c>
      <c r="C128" s="79"/>
      <c r="D128" s="94"/>
      <c r="E128" s="258" t="s">
        <v>116</v>
      </c>
      <c r="F128" s="190">
        <f>C24</f>
        <v>0</v>
      </c>
      <c r="J128" s="79"/>
    </row>
    <row r="129" spans="1:10" ht="11.25" hidden="1">
      <c r="A129" s="191" t="s">
        <v>20</v>
      </c>
      <c r="B129" s="192" t="e">
        <f>IF(E26&gt;2,MIN(M34,M40,M46),MIN(M34,M40))</f>
        <v>#DIV/0!</v>
      </c>
      <c r="C129" s="79"/>
      <c r="D129" s="79"/>
      <c r="E129" s="205"/>
      <c r="F129" s="193"/>
      <c r="G129" s="94"/>
      <c r="H129" s="173"/>
      <c r="I129" s="94"/>
      <c r="J129" s="79"/>
    </row>
    <row r="130" spans="1:10" ht="12" hidden="1" thickBot="1">
      <c r="A130" s="194" t="s">
        <v>21</v>
      </c>
      <c r="B130" s="195" t="e">
        <f>B128-B129</f>
        <v>#DIV/0!</v>
      </c>
      <c r="C130" s="79"/>
      <c r="D130" s="94"/>
      <c r="E130" s="258" t="s">
        <v>117</v>
      </c>
      <c r="F130" s="190" t="e">
        <f>VLOOKUP(E24,Q135:R136,2)</f>
        <v>#N/A</v>
      </c>
      <c r="G130" s="79"/>
      <c r="H130" s="79"/>
      <c r="I130" s="79"/>
      <c r="J130" s="79"/>
    </row>
    <row r="131" spans="8:12" ht="6" customHeight="1" hidden="1" thickBot="1" thickTop="1">
      <c r="H131" s="82"/>
      <c r="I131" s="196"/>
      <c r="J131" s="79"/>
      <c r="K131" s="79"/>
      <c r="L131" s="79"/>
    </row>
    <row r="132" spans="1:13" ht="23.25" customHeight="1" hidden="1" thickBot="1" thickTop="1">
      <c r="A132" s="197"/>
      <c r="B132" s="198" t="s">
        <v>33</v>
      </c>
      <c r="C132" s="199"/>
      <c r="D132" s="199"/>
      <c r="E132" s="199"/>
      <c r="F132" s="199"/>
      <c r="G132" s="199"/>
      <c r="H132" s="200"/>
      <c r="I132" s="198" t="s">
        <v>46</v>
      </c>
      <c r="J132" s="199"/>
      <c r="K132" s="199"/>
      <c r="L132" s="199"/>
      <c r="M132" s="201"/>
    </row>
    <row r="133" spans="1:13" ht="4.5" customHeight="1" hidden="1">
      <c r="A133" s="202"/>
      <c r="B133" s="79"/>
      <c r="C133" s="79"/>
      <c r="D133" s="79"/>
      <c r="E133" s="79"/>
      <c r="F133" s="79"/>
      <c r="G133" s="79"/>
      <c r="H133" s="203"/>
      <c r="I133" s="79"/>
      <c r="J133" s="79"/>
      <c r="K133" s="79"/>
      <c r="L133" s="79"/>
      <c r="M133" s="148"/>
    </row>
    <row r="134" spans="1:18" ht="12" hidden="1" thickBot="1">
      <c r="A134" s="204" t="s">
        <v>34</v>
      </c>
      <c r="B134" s="79"/>
      <c r="C134" s="79"/>
      <c r="D134" s="79"/>
      <c r="E134" s="79"/>
      <c r="F134" s="79"/>
      <c r="G134" s="79"/>
      <c r="H134" s="203"/>
      <c r="I134" s="205" t="s">
        <v>51</v>
      </c>
      <c r="J134" s="193" t="s">
        <v>16</v>
      </c>
      <c r="K134" s="79" t="s">
        <v>50</v>
      </c>
      <c r="L134" s="79"/>
      <c r="M134" s="148"/>
      <c r="Q134" s="206" t="s">
        <v>67</v>
      </c>
      <c r="R134" s="206" t="s">
        <v>68</v>
      </c>
    </row>
    <row r="135" spans="1:18" ht="12" hidden="1" thickBot="1">
      <c r="A135" s="202"/>
      <c r="B135" s="79"/>
      <c r="C135" s="79"/>
      <c r="D135" s="79"/>
      <c r="E135" s="79"/>
      <c r="F135" s="79"/>
      <c r="G135" s="79"/>
      <c r="H135" s="203"/>
      <c r="I135" s="205" t="s">
        <v>52</v>
      </c>
      <c r="J135" s="193" t="s">
        <v>16</v>
      </c>
      <c r="K135" s="260" t="e">
        <f>IF(B161&gt;0,(B137/B161),"")</f>
        <v>#DIV/0!</v>
      </c>
      <c r="L135" s="79"/>
      <c r="M135" s="148"/>
      <c r="Q135" s="74">
        <v>2</v>
      </c>
      <c r="R135" s="74">
        <v>4.56</v>
      </c>
    </row>
    <row r="136" spans="1:18" ht="13.5" customHeight="1" hidden="1" thickBot="1">
      <c r="A136" s="207" t="s">
        <v>35</v>
      </c>
      <c r="B136" s="79" t="s">
        <v>38</v>
      </c>
      <c r="C136" s="386" t="str">
        <f>"K1 ("&amp;E24&amp;" trials)="</f>
        <v>K1 ( trials)=</v>
      </c>
      <c r="D136" s="386"/>
      <c r="E136" s="259" t="e">
        <f>VLOOKUP(E24,Q135:R136,2)</f>
        <v>#N/A</v>
      </c>
      <c r="G136" s="79"/>
      <c r="H136" s="203"/>
      <c r="I136" s="79"/>
      <c r="J136" s="79"/>
      <c r="K136" s="261"/>
      <c r="L136" s="79"/>
      <c r="M136" s="148"/>
      <c r="Q136" s="74">
        <v>3</v>
      </c>
      <c r="R136" s="74">
        <v>3.05</v>
      </c>
    </row>
    <row r="137" spans="1:13" ht="13.5" customHeight="1" hidden="1" thickBot="1">
      <c r="A137" s="207" t="s">
        <v>35</v>
      </c>
      <c r="B137" s="257" t="e">
        <f>G120*E136</f>
        <v>#DIV/0!</v>
      </c>
      <c r="C137" s="79"/>
      <c r="D137" s="79"/>
      <c r="E137" s="79"/>
      <c r="F137" s="79"/>
      <c r="G137" s="79"/>
      <c r="H137" s="203"/>
      <c r="I137" s="82" t="s">
        <v>99</v>
      </c>
      <c r="J137" s="79"/>
      <c r="K137" s="261"/>
      <c r="L137" s="79"/>
      <c r="M137" s="208">
        <f>IF(M$18&gt;0,B$137/M$18,"")</f>
      </c>
    </row>
    <row r="138" spans="1:13" ht="4.5" customHeight="1" hidden="1" thickBot="1">
      <c r="A138" s="209"/>
      <c r="B138" s="210"/>
      <c r="C138" s="210"/>
      <c r="D138" s="210"/>
      <c r="E138" s="210"/>
      <c r="F138" s="210"/>
      <c r="G138" s="210"/>
      <c r="H138" s="211"/>
      <c r="I138" s="210"/>
      <c r="J138" s="210"/>
      <c r="K138" s="262"/>
      <c r="L138" s="210"/>
      <c r="M138" s="212"/>
    </row>
    <row r="139" spans="1:13" ht="11.25" hidden="1">
      <c r="A139" s="202"/>
      <c r="B139" s="79"/>
      <c r="C139" s="79"/>
      <c r="D139" s="79"/>
      <c r="E139" s="79"/>
      <c r="F139" s="79"/>
      <c r="G139" s="79"/>
      <c r="H139" s="203"/>
      <c r="I139" s="79"/>
      <c r="J139" s="79"/>
      <c r="K139" s="261"/>
      <c r="L139" s="79"/>
      <c r="M139" s="148"/>
    </row>
    <row r="140" spans="1:13" ht="11.25" hidden="1">
      <c r="A140" s="204" t="s">
        <v>36</v>
      </c>
      <c r="B140" s="79"/>
      <c r="C140" s="79"/>
      <c r="D140" s="79"/>
      <c r="E140" s="79"/>
      <c r="F140" s="79"/>
      <c r="G140" s="79"/>
      <c r="H140" s="203"/>
      <c r="I140" s="79"/>
      <c r="J140" s="79"/>
      <c r="K140" s="261"/>
      <c r="L140" s="79"/>
      <c r="M140" s="148"/>
    </row>
    <row r="141" spans="1:18" ht="12" hidden="1" thickBot="1">
      <c r="A141" s="202"/>
      <c r="B141" s="79"/>
      <c r="C141" s="79"/>
      <c r="D141" s="79"/>
      <c r="E141" s="79"/>
      <c r="F141" s="79"/>
      <c r="G141" s="79"/>
      <c r="H141" s="203"/>
      <c r="I141" s="205" t="s">
        <v>53</v>
      </c>
      <c r="J141" s="193" t="s">
        <v>16</v>
      </c>
      <c r="K141" s="261" t="s">
        <v>54</v>
      </c>
      <c r="L141" s="79"/>
      <c r="M141" s="148"/>
      <c r="Q141" s="206" t="s">
        <v>63</v>
      </c>
      <c r="R141" s="206" t="s">
        <v>64</v>
      </c>
    </row>
    <row r="142" spans="1:18" ht="12" hidden="1" thickBot="1">
      <c r="A142" s="207" t="s">
        <v>37</v>
      </c>
      <c r="B142" s="174" t="s">
        <v>42</v>
      </c>
      <c r="C142" s="79"/>
      <c r="D142" s="79"/>
      <c r="E142" s="79"/>
      <c r="F142" s="79"/>
      <c r="G142" s="79"/>
      <c r="H142" s="203"/>
      <c r="I142" s="205" t="s">
        <v>53</v>
      </c>
      <c r="J142" s="193" t="s">
        <v>16</v>
      </c>
      <c r="K142" s="260" t="e">
        <f>IF(B161&gt;0,B143/B161,"")</f>
        <v>#DIV/0!</v>
      </c>
      <c r="L142" s="79"/>
      <c r="M142" s="148"/>
      <c r="Q142" s="74">
        <v>2</v>
      </c>
      <c r="R142" s="74">
        <v>3.65</v>
      </c>
    </row>
    <row r="143" spans="1:18" ht="12" hidden="1" thickBot="1">
      <c r="A143" s="207" t="s">
        <v>37</v>
      </c>
      <c r="B143" s="257" t="e">
        <f>SQRT(ABS((B130*E143)^2-B137^2/(F130*F128)))</f>
        <v>#DIV/0!</v>
      </c>
      <c r="C143" s="79"/>
      <c r="D143" s="205" t="str">
        <f>"K2 ("&amp;E26&amp;" appraisers)="</f>
        <v>K2 ( appraisers)=</v>
      </c>
      <c r="E143" s="257" t="e">
        <f>VLOOKUP(E26,Q142:R143,2)</f>
        <v>#N/A</v>
      </c>
      <c r="G143" s="79"/>
      <c r="H143" s="203"/>
      <c r="I143" s="79"/>
      <c r="J143" s="79"/>
      <c r="K143" s="261"/>
      <c r="L143" s="79"/>
      <c r="M143" s="148"/>
      <c r="Q143" s="74">
        <v>3</v>
      </c>
      <c r="R143" s="213">
        <v>2.7</v>
      </c>
    </row>
    <row r="144" spans="1:13" ht="12" hidden="1" thickBot="1">
      <c r="A144" s="202"/>
      <c r="B144" s="79"/>
      <c r="C144" s="79"/>
      <c r="D144" s="79"/>
      <c r="E144" s="79"/>
      <c r="F144" s="79"/>
      <c r="G144" s="79"/>
      <c r="H144" s="203"/>
      <c r="I144" s="82" t="s">
        <v>103</v>
      </c>
      <c r="J144" s="79"/>
      <c r="K144" s="261"/>
      <c r="L144" s="79"/>
      <c r="M144" s="208">
        <f>IF(M18&gt;0,B143/M$18,"")</f>
      </c>
    </row>
    <row r="145" spans="1:13" ht="4.5" customHeight="1" hidden="1" thickBot="1">
      <c r="A145" s="209"/>
      <c r="B145" s="210"/>
      <c r="C145" s="210"/>
      <c r="D145" s="210"/>
      <c r="E145" s="210"/>
      <c r="F145" s="210"/>
      <c r="G145" s="210"/>
      <c r="H145" s="210"/>
      <c r="I145" s="210"/>
      <c r="J145" s="210"/>
      <c r="K145" s="262"/>
      <c r="L145" s="210"/>
      <c r="M145" s="214"/>
    </row>
    <row r="146" spans="1:13" ht="11.25" hidden="1">
      <c r="A146" s="202"/>
      <c r="B146" s="79"/>
      <c r="C146" s="79"/>
      <c r="D146" s="79"/>
      <c r="E146" s="79"/>
      <c r="F146" s="79"/>
      <c r="G146" s="79"/>
      <c r="H146" s="203"/>
      <c r="I146" s="79"/>
      <c r="J146" s="79"/>
      <c r="K146" s="261"/>
      <c r="L146" s="79"/>
      <c r="M146" s="148"/>
    </row>
    <row r="147" spans="1:13" ht="12" hidden="1" thickBot="1">
      <c r="A147" s="204" t="s">
        <v>39</v>
      </c>
      <c r="B147" s="79"/>
      <c r="C147" s="79"/>
      <c r="D147" s="79"/>
      <c r="E147" s="79"/>
      <c r="F147" s="79"/>
      <c r="G147" s="79"/>
      <c r="H147" s="203"/>
      <c r="I147" s="205" t="s">
        <v>55</v>
      </c>
      <c r="J147" s="193" t="s">
        <v>16</v>
      </c>
      <c r="K147" s="261" t="s">
        <v>56</v>
      </c>
      <c r="L147" s="79"/>
      <c r="M147" s="148"/>
    </row>
    <row r="148" spans="1:13" ht="12" hidden="1" thickBot="1">
      <c r="A148" s="202"/>
      <c r="B148" s="79"/>
      <c r="C148" s="79"/>
      <c r="D148" s="79"/>
      <c r="E148" s="79"/>
      <c r="F148" s="79"/>
      <c r="G148" s="79"/>
      <c r="H148" s="203"/>
      <c r="I148" s="205" t="s">
        <v>55</v>
      </c>
      <c r="J148" s="193" t="s">
        <v>16</v>
      </c>
      <c r="K148" s="260" t="e">
        <f>IF(B161&gt;0,B150/B161,"")</f>
        <v>#DIV/0!</v>
      </c>
      <c r="L148" s="79"/>
      <c r="M148" s="148"/>
    </row>
    <row r="149" spans="1:13" ht="12" hidden="1" thickBot="1">
      <c r="A149" s="207" t="s">
        <v>40</v>
      </c>
      <c r="B149" s="79" t="s">
        <v>41</v>
      </c>
      <c r="C149" s="79"/>
      <c r="D149" s="79"/>
      <c r="E149" s="79"/>
      <c r="F149" s="79"/>
      <c r="G149" s="79"/>
      <c r="H149" s="203"/>
      <c r="I149" s="79"/>
      <c r="J149" s="79"/>
      <c r="K149" s="261"/>
      <c r="L149" s="79"/>
      <c r="M149" s="148"/>
    </row>
    <row r="150" spans="1:13" ht="12" hidden="1" thickBot="1">
      <c r="A150" s="207" t="s">
        <v>40</v>
      </c>
      <c r="B150" s="257" t="e">
        <f>SQRT(ABS(B137^2+B143^2))</f>
        <v>#DIV/0!</v>
      </c>
      <c r="C150" s="79"/>
      <c r="D150" s="79"/>
      <c r="E150" s="79"/>
      <c r="F150" s="79"/>
      <c r="G150" s="79"/>
      <c r="H150" s="203"/>
      <c r="I150" s="82" t="s">
        <v>102</v>
      </c>
      <c r="J150" s="79"/>
      <c r="K150" s="261"/>
      <c r="L150" s="79"/>
      <c r="M150" s="208">
        <f>IF(M18&gt;0,B150/M$18,"")</f>
      </c>
    </row>
    <row r="151" spans="1:13" ht="4.5" customHeight="1" hidden="1" thickBot="1">
      <c r="A151" s="209"/>
      <c r="B151" s="210"/>
      <c r="C151" s="210"/>
      <c r="D151" s="210"/>
      <c r="E151" s="210"/>
      <c r="F151" s="210"/>
      <c r="G151" s="210"/>
      <c r="H151" s="211"/>
      <c r="I151" s="210"/>
      <c r="J151" s="210"/>
      <c r="K151" s="262"/>
      <c r="L151" s="210"/>
      <c r="M151" s="212"/>
    </row>
    <row r="152" spans="1:16" ht="11.25" hidden="1">
      <c r="A152" s="202"/>
      <c r="B152" s="79"/>
      <c r="C152" s="79"/>
      <c r="D152" s="79"/>
      <c r="E152" s="79"/>
      <c r="F152" s="79"/>
      <c r="G152" s="215"/>
      <c r="H152" s="203"/>
      <c r="I152" s="79"/>
      <c r="J152" s="79"/>
      <c r="K152" s="261"/>
      <c r="L152" s="79"/>
      <c r="M152" s="148"/>
      <c r="O152" s="74" t="s">
        <v>59</v>
      </c>
      <c r="P152" s="74" t="s">
        <v>45</v>
      </c>
    </row>
    <row r="153" spans="1:16" ht="12" hidden="1" thickBot="1">
      <c r="A153" s="204" t="s">
        <v>60</v>
      </c>
      <c r="B153" s="79"/>
      <c r="C153" s="79"/>
      <c r="D153" s="79"/>
      <c r="E153" s="79"/>
      <c r="F153" s="79"/>
      <c r="G153" s="215"/>
      <c r="H153" s="203"/>
      <c r="I153" s="205" t="s">
        <v>22</v>
      </c>
      <c r="J153" s="193" t="s">
        <v>16</v>
      </c>
      <c r="K153" s="261" t="s">
        <v>57</v>
      </c>
      <c r="L153" s="79"/>
      <c r="M153" s="148"/>
      <c r="O153" s="74">
        <v>2</v>
      </c>
      <c r="P153" s="74">
        <v>3.65</v>
      </c>
    </row>
    <row r="154" spans="1:17" ht="12" hidden="1" thickBot="1">
      <c r="A154" s="202"/>
      <c r="B154" s="79"/>
      <c r="C154" s="79"/>
      <c r="D154" s="79"/>
      <c r="E154" s="79"/>
      <c r="F154" s="79"/>
      <c r="G154" s="215"/>
      <c r="H154" s="203"/>
      <c r="I154" s="205" t="s">
        <v>22</v>
      </c>
      <c r="J154" s="193" t="s">
        <v>16</v>
      </c>
      <c r="K154" s="260" t="e">
        <f>IF(B161&gt;0,B156/B161,"")</f>
        <v>#DIV/0!</v>
      </c>
      <c r="L154" s="79"/>
      <c r="M154" s="148"/>
      <c r="O154" s="74">
        <v>3</v>
      </c>
      <c r="P154" s="213">
        <v>2.7</v>
      </c>
      <c r="Q154" s="213"/>
    </row>
    <row r="155" spans="1:17" ht="12" hidden="1" thickBot="1">
      <c r="A155" s="207" t="s">
        <v>43</v>
      </c>
      <c r="B155" s="79" t="s">
        <v>44</v>
      </c>
      <c r="C155" s="79"/>
      <c r="D155" s="193"/>
      <c r="E155" s="79"/>
      <c r="F155" s="79"/>
      <c r="G155" s="215"/>
      <c r="H155" s="203"/>
      <c r="I155" s="79"/>
      <c r="J155" s="79"/>
      <c r="K155" s="79"/>
      <c r="L155" s="79"/>
      <c r="M155" s="148"/>
      <c r="O155" s="74">
        <v>4</v>
      </c>
      <c r="P155" s="213">
        <v>2.3</v>
      </c>
      <c r="Q155" s="213"/>
    </row>
    <row r="156" spans="1:16" ht="12" hidden="1" thickBot="1">
      <c r="A156" s="207" t="s">
        <v>43</v>
      </c>
      <c r="B156" s="257" t="e">
        <f>M49*E156</f>
        <v>#DIV/0!</v>
      </c>
      <c r="C156" s="79"/>
      <c r="D156" s="205" t="s">
        <v>118</v>
      </c>
      <c r="E156" s="257" t="e">
        <f>VLOOKUP(C24,O153:P162,2)</f>
        <v>#N/A</v>
      </c>
      <c r="F156" s="79"/>
      <c r="G156" s="215"/>
      <c r="H156" s="203"/>
      <c r="I156" s="82" t="s">
        <v>101</v>
      </c>
      <c r="J156" s="79"/>
      <c r="K156" s="79"/>
      <c r="L156" s="79"/>
      <c r="M156" s="208">
        <f>IF(M18&gt;0,B156/M$18,"")</f>
      </c>
      <c r="O156" s="74">
        <v>5</v>
      </c>
      <c r="P156" s="74">
        <v>2.08</v>
      </c>
    </row>
    <row r="157" spans="1:13" ht="4.5" customHeight="1" hidden="1" thickBot="1">
      <c r="A157" s="209"/>
      <c r="B157" s="210"/>
      <c r="C157" s="210"/>
      <c r="D157" s="210"/>
      <c r="E157" s="210"/>
      <c r="F157" s="210"/>
      <c r="G157" s="216"/>
      <c r="H157" s="211"/>
      <c r="I157" s="210"/>
      <c r="J157" s="210"/>
      <c r="K157" s="210"/>
      <c r="L157" s="210"/>
      <c r="M157" s="239"/>
    </row>
    <row r="158" spans="1:17" ht="12" customHeight="1" hidden="1">
      <c r="A158" s="204" t="s">
        <v>47</v>
      </c>
      <c r="B158" s="79"/>
      <c r="C158" s="79"/>
      <c r="D158" s="79"/>
      <c r="E158" s="79"/>
      <c r="F158" s="79"/>
      <c r="G158" s="79"/>
      <c r="H158" s="203"/>
      <c r="I158" s="79"/>
      <c r="J158" s="79"/>
      <c r="K158" s="79"/>
      <c r="L158" s="79"/>
      <c r="M158" s="148"/>
      <c r="O158" s="74">
        <v>6</v>
      </c>
      <c r="P158" s="74">
        <v>1.93</v>
      </c>
      <c r="Q158" s="213"/>
    </row>
    <row r="159" spans="1:17" ht="11.25" hidden="1">
      <c r="A159" s="202"/>
      <c r="B159" s="79"/>
      <c r="C159" s="79"/>
      <c r="D159" s="79"/>
      <c r="E159" s="79"/>
      <c r="F159" s="79"/>
      <c r="G159" s="79"/>
      <c r="H159" s="203"/>
      <c r="I159" s="79"/>
      <c r="J159" s="79"/>
      <c r="K159" s="79"/>
      <c r="L159" s="79"/>
      <c r="M159" s="148"/>
      <c r="O159" s="74">
        <v>7</v>
      </c>
      <c r="P159" s="74">
        <v>1.82</v>
      </c>
      <c r="Q159" s="213"/>
    </row>
    <row r="160" spans="1:16" ht="11.25" hidden="1">
      <c r="A160" s="207" t="s">
        <v>48</v>
      </c>
      <c r="B160" s="79" t="s">
        <v>49</v>
      </c>
      <c r="C160" s="79"/>
      <c r="D160" s="79"/>
      <c r="E160" s="79"/>
      <c r="F160" s="79"/>
      <c r="G160" s="79"/>
      <c r="H160" s="203"/>
      <c r="I160" s="79"/>
      <c r="J160" s="79"/>
      <c r="K160" s="79"/>
      <c r="L160" s="79"/>
      <c r="M160" s="148"/>
      <c r="O160" s="74">
        <v>8</v>
      </c>
      <c r="P160" s="74">
        <v>1.74</v>
      </c>
    </row>
    <row r="161" spans="1:16" ht="11.25" hidden="1">
      <c r="A161" s="207" t="s">
        <v>48</v>
      </c>
      <c r="B161" s="257" t="e">
        <f>SQRT(ABS(B150^2+B156^2))</f>
        <v>#DIV/0!</v>
      </c>
      <c r="C161" s="79"/>
      <c r="D161" s="79"/>
      <c r="E161" s="79"/>
      <c r="F161" s="79"/>
      <c r="G161" s="79"/>
      <c r="H161" s="203"/>
      <c r="I161" s="79"/>
      <c r="J161" s="79"/>
      <c r="K161" s="79"/>
      <c r="L161" s="79"/>
      <c r="M161" s="148"/>
      <c r="O161" s="74">
        <v>9</v>
      </c>
      <c r="P161" s="74">
        <v>1.67</v>
      </c>
    </row>
    <row r="162" spans="1:16" ht="12" hidden="1" thickBot="1">
      <c r="A162" s="217"/>
      <c r="B162" s="163"/>
      <c r="C162" s="163"/>
      <c r="D162" s="163"/>
      <c r="E162" s="163"/>
      <c r="F162" s="163"/>
      <c r="G162" s="163"/>
      <c r="H162" s="218"/>
      <c r="I162" s="163"/>
      <c r="J162" s="163"/>
      <c r="K162" s="163"/>
      <c r="L162" s="163"/>
      <c r="M162" s="219"/>
      <c r="O162" s="74">
        <v>10</v>
      </c>
      <c r="P162" s="74">
        <v>1.62</v>
      </c>
    </row>
    <row r="163" ht="6.75" customHeight="1" hidden="1" thickTop="1"/>
    <row r="164" spans="1:2" ht="3" customHeight="1" hidden="1">
      <c r="A164" s="74" t="s">
        <v>23</v>
      </c>
      <c r="B164" s="74" t="s">
        <v>23</v>
      </c>
    </row>
    <row r="165" ht="11.25" hidden="1"/>
    <row r="166" ht="11.25" hidden="1">
      <c r="A166" s="220"/>
    </row>
    <row r="167" spans="21:29" ht="11.25" hidden="1">
      <c r="U167" s="74" t="s">
        <v>97</v>
      </c>
      <c r="V167" s="74" t="s">
        <v>95</v>
      </c>
      <c r="AA167" s="74" t="s">
        <v>87</v>
      </c>
      <c r="AB167" s="74" t="s">
        <v>95</v>
      </c>
      <c r="AC167" s="74" t="s">
        <v>96</v>
      </c>
    </row>
    <row r="168" spans="17:29" ht="11.25" hidden="1">
      <c r="Q168" s="74">
        <v>1</v>
      </c>
      <c r="R168" s="221">
        <f>B35</f>
        <v>0</v>
      </c>
      <c r="S168" s="222"/>
      <c r="T168" s="222"/>
      <c r="U168" s="223" t="e">
        <f aca="true" t="shared" si="1" ref="U168:U197">B$123</f>
        <v>#DIV/0!</v>
      </c>
      <c r="V168" s="224" t="e">
        <f aca="true" t="shared" si="2" ref="V168:V197">K$120</f>
        <v>#DIV/0!</v>
      </c>
      <c r="X168" s="221">
        <f>B34</f>
      </c>
      <c r="Y168" s="222"/>
      <c r="Z168" s="222"/>
      <c r="AA168" s="225" t="e">
        <f>M$48</f>
        <v>#DIV/0!</v>
      </c>
      <c r="AB168" s="225" t="e">
        <f aca="true" t="shared" si="3" ref="AB168:AB197">K$124</f>
        <v>#DIV/0!</v>
      </c>
      <c r="AC168" s="226" t="e">
        <f aca="true" t="shared" si="4" ref="AC168:AC197">K$126</f>
        <v>#DIV/0!</v>
      </c>
    </row>
    <row r="169" spans="17:29" ht="11.25" hidden="1">
      <c r="Q169" s="74">
        <v>2</v>
      </c>
      <c r="R169" s="227">
        <f>C35</f>
        <v>0</v>
      </c>
      <c r="S169" s="79"/>
      <c r="T169" s="79"/>
      <c r="U169" s="187" t="e">
        <f t="shared" si="1"/>
        <v>#DIV/0!</v>
      </c>
      <c r="V169" s="215" t="e">
        <f t="shared" si="2"/>
        <v>#DIV/0!</v>
      </c>
      <c r="X169" s="227">
        <f>C34</f>
      </c>
      <c r="Y169" s="79"/>
      <c r="Z169" s="79"/>
      <c r="AA169" s="188" t="e">
        <f aca="true" t="shared" si="5" ref="AA169:AA197">M$48</f>
        <v>#DIV/0!</v>
      </c>
      <c r="AB169" s="188" t="e">
        <f t="shared" si="3"/>
        <v>#DIV/0!</v>
      </c>
      <c r="AC169" s="228" t="e">
        <f t="shared" si="4"/>
        <v>#DIV/0!</v>
      </c>
    </row>
    <row r="170" spans="17:29" ht="11.25" hidden="1">
      <c r="Q170" s="74">
        <v>3</v>
      </c>
      <c r="R170" s="227">
        <f>D35</f>
        <v>0</v>
      </c>
      <c r="S170" s="79"/>
      <c r="T170" s="79"/>
      <c r="U170" s="187" t="e">
        <f t="shared" si="1"/>
        <v>#DIV/0!</v>
      </c>
      <c r="V170" s="215" t="e">
        <f t="shared" si="2"/>
        <v>#DIV/0!</v>
      </c>
      <c r="X170" s="227">
        <f>D34</f>
      </c>
      <c r="Y170" s="79"/>
      <c r="Z170" s="79"/>
      <c r="AA170" s="188" t="e">
        <f t="shared" si="5"/>
        <v>#DIV/0!</v>
      </c>
      <c r="AB170" s="188" t="e">
        <f t="shared" si="3"/>
        <v>#DIV/0!</v>
      </c>
      <c r="AC170" s="228" t="e">
        <f t="shared" si="4"/>
        <v>#DIV/0!</v>
      </c>
    </row>
    <row r="171" spans="17:29" ht="11.25" hidden="1">
      <c r="Q171" s="74">
        <v>4</v>
      </c>
      <c r="R171" s="227">
        <f>E35</f>
        <v>0</v>
      </c>
      <c r="S171" s="79"/>
      <c r="T171" s="79"/>
      <c r="U171" s="187" t="e">
        <f t="shared" si="1"/>
        <v>#DIV/0!</v>
      </c>
      <c r="V171" s="215" t="e">
        <f t="shared" si="2"/>
        <v>#DIV/0!</v>
      </c>
      <c r="X171" s="227">
        <f>E34</f>
      </c>
      <c r="Y171" s="79"/>
      <c r="Z171" s="79"/>
      <c r="AA171" s="188" t="e">
        <f t="shared" si="5"/>
        <v>#DIV/0!</v>
      </c>
      <c r="AB171" s="188" t="e">
        <f t="shared" si="3"/>
        <v>#DIV/0!</v>
      </c>
      <c r="AC171" s="228" t="e">
        <f t="shared" si="4"/>
        <v>#DIV/0!</v>
      </c>
    </row>
    <row r="172" spans="17:29" ht="11.25" hidden="1">
      <c r="Q172" s="74">
        <v>5</v>
      </c>
      <c r="R172" s="227">
        <f>F35</f>
        <v>0</v>
      </c>
      <c r="S172" s="79"/>
      <c r="T172" s="79"/>
      <c r="U172" s="187" t="e">
        <f t="shared" si="1"/>
        <v>#DIV/0!</v>
      </c>
      <c r="V172" s="215" t="e">
        <f t="shared" si="2"/>
        <v>#DIV/0!</v>
      </c>
      <c r="X172" s="227">
        <f>F34</f>
      </c>
      <c r="Y172" s="79"/>
      <c r="Z172" s="79"/>
      <c r="AA172" s="188" t="e">
        <f t="shared" si="5"/>
        <v>#DIV/0!</v>
      </c>
      <c r="AB172" s="188" t="e">
        <f t="shared" si="3"/>
        <v>#DIV/0!</v>
      </c>
      <c r="AC172" s="228" t="e">
        <f t="shared" si="4"/>
        <v>#DIV/0!</v>
      </c>
    </row>
    <row r="173" spans="17:29" ht="11.25" hidden="1">
      <c r="Q173" s="74">
        <v>6</v>
      </c>
      <c r="R173" s="227">
        <f>G35</f>
        <v>0</v>
      </c>
      <c r="S173" s="79"/>
      <c r="T173" s="79"/>
      <c r="U173" s="187" t="e">
        <f t="shared" si="1"/>
        <v>#DIV/0!</v>
      </c>
      <c r="V173" s="215" t="e">
        <f t="shared" si="2"/>
        <v>#DIV/0!</v>
      </c>
      <c r="X173" s="227">
        <f>G34</f>
      </c>
      <c r="Y173" s="79"/>
      <c r="Z173" s="79"/>
      <c r="AA173" s="188" t="e">
        <f t="shared" si="5"/>
        <v>#DIV/0!</v>
      </c>
      <c r="AB173" s="188" t="e">
        <f t="shared" si="3"/>
        <v>#DIV/0!</v>
      </c>
      <c r="AC173" s="228" t="e">
        <f t="shared" si="4"/>
        <v>#DIV/0!</v>
      </c>
    </row>
    <row r="174" spans="17:29" ht="11.25" hidden="1">
      <c r="Q174" s="74">
        <v>7</v>
      </c>
      <c r="R174" s="227">
        <f>H35</f>
        <v>0</v>
      </c>
      <c r="S174" s="79"/>
      <c r="T174" s="79"/>
      <c r="U174" s="187" t="e">
        <f t="shared" si="1"/>
        <v>#DIV/0!</v>
      </c>
      <c r="V174" s="215" t="e">
        <f t="shared" si="2"/>
        <v>#DIV/0!</v>
      </c>
      <c r="X174" s="227">
        <f>H34</f>
      </c>
      <c r="Y174" s="79"/>
      <c r="Z174" s="79"/>
      <c r="AA174" s="188" t="e">
        <f t="shared" si="5"/>
        <v>#DIV/0!</v>
      </c>
      <c r="AB174" s="188" t="e">
        <f t="shared" si="3"/>
        <v>#DIV/0!</v>
      </c>
      <c r="AC174" s="228" t="e">
        <f t="shared" si="4"/>
        <v>#DIV/0!</v>
      </c>
    </row>
    <row r="175" spans="17:29" ht="11.25" hidden="1">
      <c r="Q175" s="74">
        <v>8</v>
      </c>
      <c r="R175" s="227">
        <f>I35</f>
        <v>0</v>
      </c>
      <c r="S175" s="79"/>
      <c r="T175" s="79"/>
      <c r="U175" s="187" t="e">
        <f t="shared" si="1"/>
        <v>#DIV/0!</v>
      </c>
      <c r="V175" s="215" t="e">
        <f t="shared" si="2"/>
        <v>#DIV/0!</v>
      </c>
      <c r="X175" s="227">
        <f>I34</f>
      </c>
      <c r="Y175" s="79"/>
      <c r="Z175" s="79"/>
      <c r="AA175" s="188" t="e">
        <f t="shared" si="5"/>
        <v>#DIV/0!</v>
      </c>
      <c r="AB175" s="188" t="e">
        <f t="shared" si="3"/>
        <v>#DIV/0!</v>
      </c>
      <c r="AC175" s="228" t="e">
        <f t="shared" si="4"/>
        <v>#DIV/0!</v>
      </c>
    </row>
    <row r="176" spans="17:29" ht="11.25" hidden="1">
      <c r="Q176" s="74">
        <v>9</v>
      </c>
      <c r="R176" s="227">
        <f>J35</f>
        <v>0</v>
      </c>
      <c r="S176" s="79"/>
      <c r="T176" s="79"/>
      <c r="U176" s="187" t="e">
        <f t="shared" si="1"/>
        <v>#DIV/0!</v>
      </c>
      <c r="V176" s="215" t="e">
        <f t="shared" si="2"/>
        <v>#DIV/0!</v>
      </c>
      <c r="X176" s="227">
        <f>J34</f>
      </c>
      <c r="Y176" s="79"/>
      <c r="Z176" s="79"/>
      <c r="AA176" s="188" t="e">
        <f t="shared" si="5"/>
        <v>#DIV/0!</v>
      </c>
      <c r="AB176" s="188" t="e">
        <f t="shared" si="3"/>
        <v>#DIV/0!</v>
      </c>
      <c r="AC176" s="228" t="e">
        <f t="shared" si="4"/>
        <v>#DIV/0!</v>
      </c>
    </row>
    <row r="177" spans="17:29" ht="11.25" hidden="1">
      <c r="Q177" s="74">
        <v>10</v>
      </c>
      <c r="R177" s="227">
        <f>K35</f>
        <v>0</v>
      </c>
      <c r="S177" s="79"/>
      <c r="T177" s="79"/>
      <c r="U177" s="187" t="e">
        <f t="shared" si="1"/>
        <v>#DIV/0!</v>
      </c>
      <c r="V177" s="215" t="e">
        <f t="shared" si="2"/>
        <v>#DIV/0!</v>
      </c>
      <c r="X177" s="227">
        <f>K34</f>
      </c>
      <c r="Y177" s="79"/>
      <c r="Z177" s="79"/>
      <c r="AA177" s="188" t="e">
        <f t="shared" si="5"/>
        <v>#DIV/0!</v>
      </c>
      <c r="AB177" s="188" t="e">
        <f t="shared" si="3"/>
        <v>#DIV/0!</v>
      </c>
      <c r="AC177" s="228" t="e">
        <f t="shared" si="4"/>
        <v>#DIV/0!</v>
      </c>
    </row>
    <row r="178" spans="17:29" ht="11.25" hidden="1">
      <c r="Q178" s="74">
        <v>1</v>
      </c>
      <c r="R178" s="203"/>
      <c r="S178" s="188">
        <f>B41</f>
        <v>0</v>
      </c>
      <c r="T178" s="79"/>
      <c r="U178" s="187" t="e">
        <f t="shared" si="1"/>
        <v>#DIV/0!</v>
      </c>
      <c r="V178" s="215" t="e">
        <f t="shared" si="2"/>
        <v>#DIV/0!</v>
      </c>
      <c r="X178" s="203"/>
      <c r="Y178" s="188">
        <f>B$40</f>
      </c>
      <c r="Z178" s="79"/>
      <c r="AA178" s="188" t="e">
        <f t="shared" si="5"/>
        <v>#DIV/0!</v>
      </c>
      <c r="AB178" s="188" t="e">
        <f t="shared" si="3"/>
        <v>#DIV/0!</v>
      </c>
      <c r="AC178" s="228" t="e">
        <f t="shared" si="4"/>
        <v>#DIV/0!</v>
      </c>
    </row>
    <row r="179" spans="17:29" ht="11.25" hidden="1">
      <c r="Q179" s="74">
        <v>2</v>
      </c>
      <c r="R179" s="203"/>
      <c r="S179" s="188">
        <f>C41</f>
        <v>0</v>
      </c>
      <c r="T179" s="79"/>
      <c r="U179" s="187" t="e">
        <f t="shared" si="1"/>
        <v>#DIV/0!</v>
      </c>
      <c r="V179" s="215" t="e">
        <f t="shared" si="2"/>
        <v>#DIV/0!</v>
      </c>
      <c r="X179" s="203"/>
      <c r="Y179" s="188">
        <f>C40</f>
      </c>
      <c r="Z179" s="79"/>
      <c r="AA179" s="188" t="e">
        <f t="shared" si="5"/>
        <v>#DIV/0!</v>
      </c>
      <c r="AB179" s="188" t="e">
        <f t="shared" si="3"/>
        <v>#DIV/0!</v>
      </c>
      <c r="AC179" s="228" t="e">
        <f t="shared" si="4"/>
        <v>#DIV/0!</v>
      </c>
    </row>
    <row r="180" spans="17:29" ht="11.25" hidden="1">
      <c r="Q180" s="74">
        <v>3</v>
      </c>
      <c r="R180" s="203"/>
      <c r="S180" s="188">
        <f>D41</f>
        <v>0</v>
      </c>
      <c r="T180" s="79"/>
      <c r="U180" s="187" t="e">
        <f t="shared" si="1"/>
        <v>#DIV/0!</v>
      </c>
      <c r="V180" s="215" t="e">
        <f t="shared" si="2"/>
        <v>#DIV/0!</v>
      </c>
      <c r="X180" s="203"/>
      <c r="Y180" s="188">
        <f>D40</f>
      </c>
      <c r="Z180" s="79"/>
      <c r="AA180" s="188" t="e">
        <f t="shared" si="5"/>
        <v>#DIV/0!</v>
      </c>
      <c r="AB180" s="188" t="e">
        <f t="shared" si="3"/>
        <v>#DIV/0!</v>
      </c>
      <c r="AC180" s="228" t="e">
        <f t="shared" si="4"/>
        <v>#DIV/0!</v>
      </c>
    </row>
    <row r="181" spans="17:29" ht="11.25" hidden="1">
      <c r="Q181" s="74">
        <v>4</v>
      </c>
      <c r="R181" s="203"/>
      <c r="S181" s="188">
        <f>E41</f>
        <v>0</v>
      </c>
      <c r="T181" s="79"/>
      <c r="U181" s="187" t="e">
        <f t="shared" si="1"/>
        <v>#DIV/0!</v>
      </c>
      <c r="V181" s="215" t="e">
        <f t="shared" si="2"/>
        <v>#DIV/0!</v>
      </c>
      <c r="X181" s="203"/>
      <c r="Y181" s="188">
        <f>E40</f>
      </c>
      <c r="Z181" s="79"/>
      <c r="AA181" s="188" t="e">
        <f t="shared" si="5"/>
        <v>#DIV/0!</v>
      </c>
      <c r="AB181" s="188" t="e">
        <f t="shared" si="3"/>
        <v>#DIV/0!</v>
      </c>
      <c r="AC181" s="228" t="e">
        <f t="shared" si="4"/>
        <v>#DIV/0!</v>
      </c>
    </row>
    <row r="182" spans="17:29" ht="11.25" hidden="1">
      <c r="Q182" s="74">
        <v>5</v>
      </c>
      <c r="R182" s="203"/>
      <c r="S182" s="188">
        <f>F41</f>
        <v>0</v>
      </c>
      <c r="T182" s="79"/>
      <c r="U182" s="187" t="e">
        <f t="shared" si="1"/>
        <v>#DIV/0!</v>
      </c>
      <c r="V182" s="215" t="e">
        <f t="shared" si="2"/>
        <v>#DIV/0!</v>
      </c>
      <c r="X182" s="203"/>
      <c r="Y182" s="188">
        <f>F40</f>
      </c>
      <c r="Z182" s="79"/>
      <c r="AA182" s="188" t="e">
        <f t="shared" si="5"/>
        <v>#DIV/0!</v>
      </c>
      <c r="AB182" s="188" t="e">
        <f t="shared" si="3"/>
        <v>#DIV/0!</v>
      </c>
      <c r="AC182" s="228" t="e">
        <f t="shared" si="4"/>
        <v>#DIV/0!</v>
      </c>
    </row>
    <row r="183" spans="17:29" ht="11.25" hidden="1">
      <c r="Q183" s="74">
        <v>6</v>
      </c>
      <c r="R183" s="203"/>
      <c r="S183" s="188">
        <f>G41</f>
        <v>0</v>
      </c>
      <c r="T183" s="79"/>
      <c r="U183" s="187" t="e">
        <f t="shared" si="1"/>
        <v>#DIV/0!</v>
      </c>
      <c r="V183" s="215" t="e">
        <f t="shared" si="2"/>
        <v>#DIV/0!</v>
      </c>
      <c r="X183" s="203"/>
      <c r="Y183" s="188">
        <f>G40</f>
      </c>
      <c r="Z183" s="79"/>
      <c r="AA183" s="188" t="e">
        <f t="shared" si="5"/>
        <v>#DIV/0!</v>
      </c>
      <c r="AB183" s="188" t="e">
        <f t="shared" si="3"/>
        <v>#DIV/0!</v>
      </c>
      <c r="AC183" s="228" t="e">
        <f t="shared" si="4"/>
        <v>#DIV/0!</v>
      </c>
    </row>
    <row r="184" spans="17:29" ht="11.25" hidden="1">
      <c r="Q184" s="74">
        <v>7</v>
      </c>
      <c r="R184" s="203"/>
      <c r="S184" s="188">
        <f>H41</f>
        <v>0</v>
      </c>
      <c r="T184" s="79"/>
      <c r="U184" s="187" t="e">
        <f t="shared" si="1"/>
        <v>#DIV/0!</v>
      </c>
      <c r="V184" s="215" t="e">
        <f t="shared" si="2"/>
        <v>#DIV/0!</v>
      </c>
      <c r="X184" s="203"/>
      <c r="Y184" s="188">
        <f>H40</f>
      </c>
      <c r="Z184" s="79"/>
      <c r="AA184" s="188" t="e">
        <f t="shared" si="5"/>
        <v>#DIV/0!</v>
      </c>
      <c r="AB184" s="188" t="e">
        <f t="shared" si="3"/>
        <v>#DIV/0!</v>
      </c>
      <c r="AC184" s="228" t="e">
        <f t="shared" si="4"/>
        <v>#DIV/0!</v>
      </c>
    </row>
    <row r="185" spans="17:29" ht="11.25" hidden="1">
      <c r="Q185" s="74">
        <v>8</v>
      </c>
      <c r="R185" s="203"/>
      <c r="S185" s="188">
        <f>I41</f>
        <v>0</v>
      </c>
      <c r="T185" s="79"/>
      <c r="U185" s="187" t="e">
        <f t="shared" si="1"/>
        <v>#DIV/0!</v>
      </c>
      <c r="V185" s="215" t="e">
        <f t="shared" si="2"/>
        <v>#DIV/0!</v>
      </c>
      <c r="X185" s="203"/>
      <c r="Y185" s="188">
        <f>I40</f>
      </c>
      <c r="Z185" s="79"/>
      <c r="AA185" s="188" t="e">
        <f t="shared" si="5"/>
        <v>#DIV/0!</v>
      </c>
      <c r="AB185" s="188" t="e">
        <f t="shared" si="3"/>
        <v>#DIV/0!</v>
      </c>
      <c r="AC185" s="228" t="e">
        <f t="shared" si="4"/>
        <v>#DIV/0!</v>
      </c>
    </row>
    <row r="186" spans="17:29" ht="11.25" hidden="1">
      <c r="Q186" s="74">
        <v>9</v>
      </c>
      <c r="R186" s="203"/>
      <c r="S186" s="188">
        <f>J41</f>
        <v>0</v>
      </c>
      <c r="T186" s="79"/>
      <c r="U186" s="187" t="e">
        <f t="shared" si="1"/>
        <v>#DIV/0!</v>
      </c>
      <c r="V186" s="215" t="e">
        <f t="shared" si="2"/>
        <v>#DIV/0!</v>
      </c>
      <c r="X186" s="203"/>
      <c r="Y186" s="188">
        <f>J40</f>
      </c>
      <c r="Z186" s="79"/>
      <c r="AA186" s="188" t="e">
        <f t="shared" si="5"/>
        <v>#DIV/0!</v>
      </c>
      <c r="AB186" s="188" t="e">
        <f t="shared" si="3"/>
        <v>#DIV/0!</v>
      </c>
      <c r="AC186" s="228" t="e">
        <f t="shared" si="4"/>
        <v>#DIV/0!</v>
      </c>
    </row>
    <row r="187" spans="17:29" ht="11.25" hidden="1">
      <c r="Q187" s="74">
        <v>10</v>
      </c>
      <c r="R187" s="203"/>
      <c r="S187" s="188">
        <f>K41</f>
        <v>0</v>
      </c>
      <c r="T187" s="79"/>
      <c r="U187" s="187" t="e">
        <f t="shared" si="1"/>
        <v>#DIV/0!</v>
      </c>
      <c r="V187" s="215" t="e">
        <f t="shared" si="2"/>
        <v>#DIV/0!</v>
      </c>
      <c r="X187" s="203"/>
      <c r="Y187" s="188">
        <f>K40</f>
      </c>
      <c r="Z187" s="79"/>
      <c r="AA187" s="188" t="e">
        <f t="shared" si="5"/>
        <v>#DIV/0!</v>
      </c>
      <c r="AB187" s="188" t="e">
        <f t="shared" si="3"/>
        <v>#DIV/0!</v>
      </c>
      <c r="AC187" s="228" t="e">
        <f t="shared" si="4"/>
        <v>#DIV/0!</v>
      </c>
    </row>
    <row r="188" spans="17:29" ht="11.25" hidden="1">
      <c r="Q188" s="74">
        <v>1</v>
      </c>
      <c r="R188" s="203"/>
      <c r="S188" s="79"/>
      <c r="T188" s="188">
        <f>B47</f>
      </c>
      <c r="U188" s="187" t="e">
        <f t="shared" si="1"/>
        <v>#DIV/0!</v>
      </c>
      <c r="V188" s="215" t="e">
        <f t="shared" si="2"/>
        <v>#DIV/0!</v>
      </c>
      <c r="X188" s="203"/>
      <c r="Y188" s="79"/>
      <c r="Z188" s="188">
        <f>B46</f>
      </c>
      <c r="AA188" s="188" t="e">
        <f t="shared" si="5"/>
        <v>#DIV/0!</v>
      </c>
      <c r="AB188" s="188" t="e">
        <f t="shared" si="3"/>
        <v>#DIV/0!</v>
      </c>
      <c r="AC188" s="228" t="e">
        <f t="shared" si="4"/>
        <v>#DIV/0!</v>
      </c>
    </row>
    <row r="189" spans="17:29" ht="11.25" hidden="1">
      <c r="Q189" s="74">
        <v>2</v>
      </c>
      <c r="R189" s="203"/>
      <c r="S189" s="79"/>
      <c r="T189" s="188">
        <f>C47</f>
      </c>
      <c r="U189" s="187" t="e">
        <f t="shared" si="1"/>
        <v>#DIV/0!</v>
      </c>
      <c r="V189" s="215" t="e">
        <f t="shared" si="2"/>
        <v>#DIV/0!</v>
      </c>
      <c r="X189" s="203"/>
      <c r="Y189" s="79"/>
      <c r="Z189" s="188">
        <f>C46</f>
      </c>
      <c r="AA189" s="188" t="e">
        <f t="shared" si="5"/>
        <v>#DIV/0!</v>
      </c>
      <c r="AB189" s="188" t="e">
        <f t="shared" si="3"/>
        <v>#DIV/0!</v>
      </c>
      <c r="AC189" s="228" t="e">
        <f t="shared" si="4"/>
        <v>#DIV/0!</v>
      </c>
    </row>
    <row r="190" spans="17:29" ht="11.25" hidden="1">
      <c r="Q190" s="74">
        <v>3</v>
      </c>
      <c r="R190" s="203"/>
      <c r="S190" s="79"/>
      <c r="T190" s="188">
        <f>D47</f>
      </c>
      <c r="U190" s="187" t="e">
        <f t="shared" si="1"/>
        <v>#DIV/0!</v>
      </c>
      <c r="V190" s="215" t="e">
        <f t="shared" si="2"/>
        <v>#DIV/0!</v>
      </c>
      <c r="X190" s="203"/>
      <c r="Y190" s="79"/>
      <c r="Z190" s="188">
        <f>D46</f>
      </c>
      <c r="AA190" s="188" t="e">
        <f t="shared" si="5"/>
        <v>#DIV/0!</v>
      </c>
      <c r="AB190" s="188" t="e">
        <f t="shared" si="3"/>
        <v>#DIV/0!</v>
      </c>
      <c r="AC190" s="228" t="e">
        <f t="shared" si="4"/>
        <v>#DIV/0!</v>
      </c>
    </row>
    <row r="191" spans="17:29" ht="11.25" hidden="1">
      <c r="Q191" s="74">
        <v>4</v>
      </c>
      <c r="R191" s="203"/>
      <c r="S191" s="79"/>
      <c r="T191" s="188">
        <f>E47</f>
      </c>
      <c r="U191" s="187" t="e">
        <f t="shared" si="1"/>
        <v>#DIV/0!</v>
      </c>
      <c r="V191" s="215" t="e">
        <f t="shared" si="2"/>
        <v>#DIV/0!</v>
      </c>
      <c r="X191" s="203"/>
      <c r="Y191" s="79"/>
      <c r="Z191" s="188">
        <f>E46</f>
      </c>
      <c r="AA191" s="188" t="e">
        <f t="shared" si="5"/>
        <v>#DIV/0!</v>
      </c>
      <c r="AB191" s="188" t="e">
        <f t="shared" si="3"/>
        <v>#DIV/0!</v>
      </c>
      <c r="AC191" s="228" t="e">
        <f t="shared" si="4"/>
        <v>#DIV/0!</v>
      </c>
    </row>
    <row r="192" spans="17:29" ht="11.25" hidden="1">
      <c r="Q192" s="74">
        <v>5</v>
      </c>
      <c r="R192" s="203"/>
      <c r="S192" s="79"/>
      <c r="T192" s="188">
        <f>F47</f>
      </c>
      <c r="U192" s="187" t="e">
        <f t="shared" si="1"/>
        <v>#DIV/0!</v>
      </c>
      <c r="V192" s="215" t="e">
        <f t="shared" si="2"/>
        <v>#DIV/0!</v>
      </c>
      <c r="X192" s="203"/>
      <c r="Y192" s="79"/>
      <c r="Z192" s="188">
        <f>F46</f>
      </c>
      <c r="AA192" s="188" t="e">
        <f t="shared" si="5"/>
        <v>#DIV/0!</v>
      </c>
      <c r="AB192" s="188" t="e">
        <f t="shared" si="3"/>
        <v>#DIV/0!</v>
      </c>
      <c r="AC192" s="228" t="e">
        <f t="shared" si="4"/>
        <v>#DIV/0!</v>
      </c>
    </row>
    <row r="193" spans="17:29" ht="11.25" hidden="1">
      <c r="Q193" s="74">
        <v>6</v>
      </c>
      <c r="R193" s="203"/>
      <c r="S193" s="79"/>
      <c r="T193" s="188">
        <f>G47</f>
      </c>
      <c r="U193" s="187" t="e">
        <f t="shared" si="1"/>
        <v>#DIV/0!</v>
      </c>
      <c r="V193" s="215" t="e">
        <f t="shared" si="2"/>
        <v>#DIV/0!</v>
      </c>
      <c r="X193" s="203"/>
      <c r="Y193" s="79"/>
      <c r="Z193" s="188">
        <f>G46</f>
      </c>
      <c r="AA193" s="188" t="e">
        <f t="shared" si="5"/>
        <v>#DIV/0!</v>
      </c>
      <c r="AB193" s="188" t="e">
        <f t="shared" si="3"/>
        <v>#DIV/0!</v>
      </c>
      <c r="AC193" s="228" t="e">
        <f t="shared" si="4"/>
        <v>#DIV/0!</v>
      </c>
    </row>
    <row r="194" spans="17:29" ht="11.25" hidden="1">
      <c r="Q194" s="74">
        <v>7</v>
      </c>
      <c r="R194" s="203"/>
      <c r="S194" s="79"/>
      <c r="T194" s="188">
        <f>H47</f>
      </c>
      <c r="U194" s="187" t="e">
        <f t="shared" si="1"/>
        <v>#DIV/0!</v>
      </c>
      <c r="V194" s="215" t="e">
        <f t="shared" si="2"/>
        <v>#DIV/0!</v>
      </c>
      <c r="X194" s="203"/>
      <c r="Y194" s="79"/>
      <c r="Z194" s="188">
        <f>H46</f>
      </c>
      <c r="AA194" s="188" t="e">
        <f t="shared" si="5"/>
        <v>#DIV/0!</v>
      </c>
      <c r="AB194" s="188" t="e">
        <f t="shared" si="3"/>
        <v>#DIV/0!</v>
      </c>
      <c r="AC194" s="228" t="e">
        <f t="shared" si="4"/>
        <v>#DIV/0!</v>
      </c>
    </row>
    <row r="195" spans="15:29" ht="11.25" hidden="1">
      <c r="O195" s="74" t="s">
        <v>23</v>
      </c>
      <c r="Q195" s="74">
        <v>8</v>
      </c>
      <c r="R195" s="203"/>
      <c r="S195" s="79"/>
      <c r="T195" s="188">
        <f>I47</f>
      </c>
      <c r="U195" s="187" t="e">
        <f t="shared" si="1"/>
        <v>#DIV/0!</v>
      </c>
      <c r="V195" s="215" t="e">
        <f t="shared" si="2"/>
        <v>#DIV/0!</v>
      </c>
      <c r="X195" s="203"/>
      <c r="Y195" s="79"/>
      <c r="Z195" s="188">
        <f>I46</f>
      </c>
      <c r="AA195" s="188" t="e">
        <f t="shared" si="5"/>
        <v>#DIV/0!</v>
      </c>
      <c r="AB195" s="188" t="e">
        <f t="shared" si="3"/>
        <v>#DIV/0!</v>
      </c>
      <c r="AC195" s="228" t="e">
        <f t="shared" si="4"/>
        <v>#DIV/0!</v>
      </c>
    </row>
    <row r="196" spans="17:29" ht="11.25" hidden="1">
      <c r="Q196" s="74">
        <v>9</v>
      </c>
      <c r="R196" s="203"/>
      <c r="S196" s="79"/>
      <c r="T196" s="188">
        <f>J47</f>
      </c>
      <c r="U196" s="187" t="e">
        <f t="shared" si="1"/>
        <v>#DIV/0!</v>
      </c>
      <c r="V196" s="215" t="e">
        <f t="shared" si="2"/>
        <v>#DIV/0!</v>
      </c>
      <c r="X196" s="203"/>
      <c r="Y196" s="79"/>
      <c r="Z196" s="188">
        <f>J46</f>
      </c>
      <c r="AA196" s="188" t="e">
        <f t="shared" si="5"/>
        <v>#DIV/0!</v>
      </c>
      <c r="AB196" s="188" t="e">
        <f t="shared" si="3"/>
        <v>#DIV/0!</v>
      </c>
      <c r="AC196" s="228" t="e">
        <f t="shared" si="4"/>
        <v>#DIV/0!</v>
      </c>
    </row>
    <row r="197" spans="17:29" ht="11.25" hidden="1">
      <c r="Q197" s="74">
        <v>10</v>
      </c>
      <c r="R197" s="229"/>
      <c r="S197" s="206"/>
      <c r="T197" s="230">
        <f>K47</f>
      </c>
      <c r="U197" s="231" t="e">
        <f t="shared" si="1"/>
        <v>#DIV/0!</v>
      </c>
      <c r="V197" s="232" t="e">
        <f t="shared" si="2"/>
        <v>#DIV/0!</v>
      </c>
      <c r="X197" s="229"/>
      <c r="Y197" s="206"/>
      <c r="Z197" s="230">
        <f>K46</f>
      </c>
      <c r="AA197" s="230" t="e">
        <f t="shared" si="5"/>
        <v>#DIV/0!</v>
      </c>
      <c r="AB197" s="230" t="e">
        <f t="shared" si="3"/>
        <v>#DIV/0!</v>
      </c>
      <c r="AC197" s="233" t="e">
        <f t="shared" si="4"/>
        <v>#DIV/0!</v>
      </c>
    </row>
  </sheetData>
  <sheetProtection password="E612" sheet="1" objects="1" scenarios="1"/>
  <mergeCells count="37">
    <mergeCell ref="I26:K26"/>
    <mergeCell ref="I20:J20"/>
    <mergeCell ref="C18:E18"/>
    <mergeCell ref="C20:E20"/>
    <mergeCell ref="C22:E22"/>
    <mergeCell ref="I22:K22"/>
    <mergeCell ref="G108:H111"/>
    <mergeCell ref="G104:H107"/>
    <mergeCell ref="A13:M13"/>
    <mergeCell ref="L53:M53"/>
    <mergeCell ref="K20:L20"/>
    <mergeCell ref="C16:D16"/>
    <mergeCell ref="I18:J18"/>
    <mergeCell ref="K18:L18"/>
    <mergeCell ref="I16:L16"/>
    <mergeCell ref="I24:K24"/>
    <mergeCell ref="A99:C101"/>
    <mergeCell ref="D99:E101"/>
    <mergeCell ref="G98:M99"/>
    <mergeCell ref="B53:D53"/>
    <mergeCell ref="G100:H103"/>
    <mergeCell ref="A2:M2"/>
    <mergeCell ref="G112:H115"/>
    <mergeCell ref="I100:M103"/>
    <mergeCell ref="I104:M107"/>
    <mergeCell ref="I108:M111"/>
    <mergeCell ref="I112:M115"/>
    <mergeCell ref="A111:C113"/>
    <mergeCell ref="I53:J53"/>
    <mergeCell ref="F53:G53"/>
    <mergeCell ref="A96:M96"/>
    <mergeCell ref="C136:D136"/>
    <mergeCell ref="A103:C105"/>
    <mergeCell ref="D103:E105"/>
    <mergeCell ref="D107:E109"/>
    <mergeCell ref="A107:C109"/>
    <mergeCell ref="D111:E113"/>
  </mergeCells>
  <conditionalFormatting sqref="G100:H103">
    <cfRule type="cellIs" priority="1" dxfId="0" operator="between" stopIfTrue="1">
      <formula>0.001</formula>
      <formula>0.1001</formula>
    </cfRule>
  </conditionalFormatting>
  <conditionalFormatting sqref="G108:H111">
    <cfRule type="cellIs" priority="2" dxfId="1" operator="between" stopIfTrue="1">
      <formula>0.1501</formula>
      <formula>0.2999</formula>
    </cfRule>
  </conditionalFormatting>
  <conditionalFormatting sqref="G104:H107">
    <cfRule type="cellIs" priority="3" dxfId="2" operator="between" stopIfTrue="1">
      <formula>0.1001</formula>
      <formula>0.15</formula>
    </cfRule>
  </conditionalFormatting>
  <conditionalFormatting sqref="G112:H117">
    <cfRule type="cellIs" priority="4" dxfId="3" operator="greaterThanOrEqual" stopIfTrue="1">
      <formula>0.3</formula>
    </cfRule>
  </conditionalFormatting>
  <dataValidations count="2">
    <dataValidation type="whole" allowBlank="1" showInputMessage="1" showErrorMessage="1" promptTitle="Appraiser" prompt="Enter &quot;2&quot; or &quot;3&quot;" errorTitle="Error" error="Enter &quot;2&quot; or &quot;3&quot; " sqref="E26">
      <formula1>2</formula1>
      <formula2>3</formula2>
    </dataValidation>
    <dataValidation type="whole" allowBlank="1" showInputMessage="1" showErrorMessage="1" promptTitle="Trials" prompt="Enter &quot;2&quot; or &quot;3&quot;" errorTitle="Error" error="Enter &quot;2&quot; or &quot;3&quot;" sqref="E24">
      <formula1>2</formula1>
      <formula2>3</formula2>
    </dataValidation>
  </dataValidations>
  <printOptions/>
  <pageMargins left="0.25" right="0.25" top="0.5" bottom="0.5" header="0" footer="0.25"/>
  <pageSetup fitToHeight="2" fitToWidth="1" horizontalDpi="600" verticalDpi="600" orientation="portrait" scale="91" r:id="rId2"/>
  <headerFooter alignWithMargins="0">
    <oddFooter>&amp;L&amp;8&amp;A QMS-F-0679
Rev. 1&amp;C&amp;8Page &amp;P of &amp;N&amp;R&amp;8Printed: &amp;D</oddFooter>
  </headerFooter>
  <ignoredErrors>
    <ignoredError sqref="D111 D103 D107 D9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O73"/>
  <sheetViews>
    <sheetView showGridLines="0" zoomScale="75" zoomScaleNormal="75" workbookViewId="0" topLeftCell="A1">
      <selection activeCell="B16" sqref="B16:C16"/>
    </sheetView>
  </sheetViews>
  <sheetFormatPr defaultColWidth="9.140625" defaultRowHeight="12.75"/>
  <cols>
    <col min="1" max="2" width="12.00390625" style="92" customWidth="1"/>
    <col min="3" max="3" width="8.421875" style="282" customWidth="1"/>
    <col min="4" max="4" width="8.421875" style="281" customWidth="1"/>
    <col min="5" max="11" width="8.421875" style="92" customWidth="1"/>
    <col min="12" max="12" width="4.57421875" style="92" customWidth="1"/>
    <col min="13" max="14" width="11.140625" style="92" customWidth="1"/>
    <col min="15" max="15" width="9.140625" style="92" customWidth="1"/>
    <col min="16" max="16384" width="0" style="92" hidden="1" customWidth="1"/>
  </cols>
  <sheetData>
    <row r="1" s="74" customFormat="1" ht="4.5" customHeight="1" thickBot="1"/>
    <row r="2" spans="1:14" s="74" customFormat="1" ht="15.75" customHeight="1" thickBot="1" thickTop="1">
      <c r="A2" s="476" t="s">
        <v>157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8"/>
    </row>
    <row r="3" spans="1:14" s="74" customFormat="1" ht="12.75">
      <c r="A3" s="320" t="s">
        <v>98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321"/>
    </row>
    <row r="4" spans="1:21" s="74" customFormat="1" ht="12.75">
      <c r="A4" s="322" t="s">
        <v>104</v>
      </c>
      <c r="B4" s="79"/>
      <c r="C4" s="79"/>
      <c r="D4" s="79"/>
      <c r="E4" s="79"/>
      <c r="F4" s="79"/>
      <c r="G4" s="79"/>
      <c r="H4" s="80"/>
      <c r="I4" s="80"/>
      <c r="J4" s="79"/>
      <c r="M4" s="79"/>
      <c r="N4" s="91"/>
      <c r="U4" s="92"/>
    </row>
    <row r="5" spans="1:21" s="74" customFormat="1" ht="5.25" customHeight="1">
      <c r="A5" s="322"/>
      <c r="B5" s="82"/>
      <c r="C5" s="79"/>
      <c r="D5" s="79"/>
      <c r="E5" s="79"/>
      <c r="F5" s="79"/>
      <c r="G5" s="79"/>
      <c r="H5" s="79"/>
      <c r="I5" s="79"/>
      <c r="J5" s="79"/>
      <c r="M5" s="79"/>
      <c r="N5" s="91"/>
      <c r="U5" s="92"/>
    </row>
    <row r="6" spans="1:21" s="74" customFormat="1" ht="12.75">
      <c r="A6" s="322" t="s">
        <v>158</v>
      </c>
      <c r="B6" s="79"/>
      <c r="C6" s="79"/>
      <c r="D6" s="79"/>
      <c r="E6" s="79"/>
      <c r="F6" s="79"/>
      <c r="G6" s="79"/>
      <c r="I6" s="96" t="s">
        <v>159</v>
      </c>
      <c r="J6" s="303" t="s">
        <v>150</v>
      </c>
      <c r="K6" s="301" t="s">
        <v>151</v>
      </c>
      <c r="L6" s="304"/>
      <c r="M6" s="79"/>
      <c r="N6" s="91"/>
      <c r="U6" s="92"/>
    </row>
    <row r="7" spans="1:21" s="74" customFormat="1" ht="4.5" customHeight="1">
      <c r="A7" s="322"/>
      <c r="B7" s="82"/>
      <c r="C7" s="79"/>
      <c r="D7" s="79"/>
      <c r="E7" s="79"/>
      <c r="F7" s="79"/>
      <c r="G7" s="79"/>
      <c r="H7" s="79"/>
      <c r="I7" s="79"/>
      <c r="J7" s="79"/>
      <c r="M7" s="79"/>
      <c r="N7" s="91"/>
      <c r="U7" s="92"/>
    </row>
    <row r="8" spans="1:21" s="74" customFormat="1" ht="12.75">
      <c r="A8" s="322" t="s">
        <v>162</v>
      </c>
      <c r="B8" s="79"/>
      <c r="C8" s="79"/>
      <c r="D8" s="79"/>
      <c r="E8" s="79"/>
      <c r="F8" s="79"/>
      <c r="G8" s="79"/>
      <c r="J8" s="252"/>
      <c r="K8" s="252"/>
      <c r="L8" s="301"/>
      <c r="M8" s="252"/>
      <c r="N8" s="91"/>
      <c r="U8" s="92"/>
    </row>
    <row r="9" spans="1:21" s="74" customFormat="1" ht="4.5" customHeight="1">
      <c r="A9" s="322"/>
      <c r="B9" s="82"/>
      <c r="C9" s="79"/>
      <c r="D9" s="79"/>
      <c r="E9" s="79"/>
      <c r="F9" s="79"/>
      <c r="G9" s="79"/>
      <c r="H9" s="79"/>
      <c r="I9" s="79"/>
      <c r="J9" s="79"/>
      <c r="M9" s="79"/>
      <c r="N9" s="91"/>
      <c r="U9" s="92"/>
    </row>
    <row r="10" spans="1:21" s="74" customFormat="1" ht="12.75">
      <c r="A10" s="322" t="s">
        <v>163</v>
      </c>
      <c r="B10" s="79"/>
      <c r="C10" s="79"/>
      <c r="D10" s="79"/>
      <c r="E10" s="79"/>
      <c r="F10" s="79"/>
      <c r="G10" s="79"/>
      <c r="J10" s="252"/>
      <c r="K10" s="252"/>
      <c r="L10" s="83"/>
      <c r="M10" s="83"/>
      <c r="N10" s="91"/>
      <c r="U10" s="92"/>
    </row>
    <row r="11" spans="1:21" s="74" customFormat="1" ht="4.5" customHeight="1">
      <c r="A11" s="322"/>
      <c r="B11" s="82"/>
      <c r="C11" s="79"/>
      <c r="D11" s="79"/>
      <c r="E11" s="79"/>
      <c r="F11" s="79"/>
      <c r="G11" s="79"/>
      <c r="H11" s="79"/>
      <c r="I11" s="79"/>
      <c r="J11" s="79"/>
      <c r="M11" s="79"/>
      <c r="N11" s="91"/>
      <c r="U11" s="92"/>
    </row>
    <row r="12" spans="1:21" s="74" customFormat="1" ht="12.75">
      <c r="A12" s="322" t="s">
        <v>164</v>
      </c>
      <c r="B12" s="79"/>
      <c r="C12" s="79"/>
      <c r="D12" s="79"/>
      <c r="E12" s="79"/>
      <c r="F12" s="79"/>
      <c r="G12" s="79"/>
      <c r="J12" s="252"/>
      <c r="K12" s="252"/>
      <c r="L12" s="301"/>
      <c r="M12" s="252"/>
      <c r="N12" s="91"/>
      <c r="U12" s="92"/>
    </row>
    <row r="13" spans="1:21" s="74" customFormat="1" ht="4.5" customHeight="1">
      <c r="A13" s="322"/>
      <c r="B13" s="82"/>
      <c r="C13" s="79"/>
      <c r="D13" s="79"/>
      <c r="E13" s="79"/>
      <c r="F13" s="79"/>
      <c r="G13" s="79"/>
      <c r="H13" s="79"/>
      <c r="I13" s="79"/>
      <c r="J13" s="79"/>
      <c r="M13" s="79"/>
      <c r="N13" s="91"/>
      <c r="U13" s="92"/>
    </row>
    <row r="14" spans="1:21" s="74" customFormat="1" ht="6" customHeight="1" thickBot="1">
      <c r="A14" s="317"/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9"/>
      <c r="O14" s="92"/>
      <c r="P14" s="92"/>
      <c r="S14" s="92"/>
      <c r="U14" s="92"/>
    </row>
    <row r="15" spans="1:21" s="74" customFormat="1" ht="5.25" customHeight="1" thickTop="1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7"/>
      <c r="O15" s="92"/>
      <c r="P15" s="92"/>
      <c r="S15" s="92"/>
      <c r="U15" s="92"/>
    </row>
    <row r="16" spans="1:36" s="74" customFormat="1" ht="13.5" customHeight="1" thickBot="1">
      <c r="A16" s="89" t="s">
        <v>1</v>
      </c>
      <c r="B16" s="466"/>
      <c r="C16" s="466"/>
      <c r="D16" s="79"/>
      <c r="E16" s="79"/>
      <c r="F16" s="79"/>
      <c r="G16" s="90" t="s">
        <v>2</v>
      </c>
      <c r="H16" s="463" t="s">
        <v>23</v>
      </c>
      <c r="I16" s="463"/>
      <c r="J16" s="463"/>
      <c r="K16" s="463"/>
      <c r="L16" s="79"/>
      <c r="M16" s="79"/>
      <c r="N16" s="91"/>
      <c r="O16" s="92"/>
      <c r="P16" s="92"/>
      <c r="Q16" s="92"/>
      <c r="R16" s="92"/>
      <c r="S16" s="92"/>
      <c r="U16" s="92"/>
      <c r="AH16" s="92"/>
      <c r="AI16" s="92"/>
      <c r="AJ16" s="92"/>
    </row>
    <row r="17" spans="1:21" s="74" customFormat="1" ht="12" customHeight="1">
      <c r="A17" s="93"/>
      <c r="B17" s="94"/>
      <c r="C17" s="94"/>
      <c r="D17" s="94"/>
      <c r="E17" s="79"/>
      <c r="F17" s="94"/>
      <c r="G17" s="90"/>
      <c r="H17" s="79"/>
      <c r="I17" s="79"/>
      <c r="J17" s="79"/>
      <c r="K17" s="79"/>
      <c r="L17" s="79"/>
      <c r="M17" s="79"/>
      <c r="N17" s="95"/>
      <c r="O17" s="92"/>
      <c r="P17" s="92"/>
      <c r="S17" s="92"/>
      <c r="U17" s="92"/>
    </row>
    <row r="18" spans="1:21" s="74" customFormat="1" ht="13.5" customHeight="1" thickBot="1">
      <c r="A18" s="89" t="s">
        <v>152</v>
      </c>
      <c r="B18" s="466"/>
      <c r="C18" s="466"/>
      <c r="D18" s="79"/>
      <c r="E18" s="79"/>
      <c r="F18" s="79"/>
      <c r="G18" s="90" t="s">
        <v>85</v>
      </c>
      <c r="H18" s="463" t="s">
        <v>23</v>
      </c>
      <c r="I18" s="463"/>
      <c r="J18" s="90"/>
      <c r="K18" s="479" t="s">
        <v>153</v>
      </c>
      <c r="L18" s="479"/>
      <c r="M18" s="479"/>
      <c r="N18" s="480"/>
      <c r="O18" s="92"/>
      <c r="P18" s="92"/>
      <c r="S18" s="92"/>
      <c r="U18" s="92"/>
    </row>
    <row r="19" spans="1:21" s="74" customFormat="1" ht="12" customHeight="1">
      <c r="A19" s="109"/>
      <c r="B19" s="79"/>
      <c r="C19" s="79"/>
      <c r="D19" s="79"/>
      <c r="E19" s="79"/>
      <c r="F19" s="94"/>
      <c r="G19" s="79"/>
      <c r="H19" s="79"/>
      <c r="I19" s="79"/>
      <c r="J19" s="79"/>
      <c r="K19" s="481" t="s">
        <v>154</v>
      </c>
      <c r="L19" s="481"/>
      <c r="M19" s="481" t="s">
        <v>160</v>
      </c>
      <c r="N19" s="482"/>
      <c r="O19" s="92"/>
      <c r="P19" s="92"/>
      <c r="S19" s="92"/>
      <c r="U19" s="92"/>
    </row>
    <row r="20" spans="1:19" s="74" customFormat="1" ht="13.5" customHeight="1" thickBot="1">
      <c r="A20" s="89" t="s">
        <v>83</v>
      </c>
      <c r="B20" s="463"/>
      <c r="C20" s="463"/>
      <c r="D20" s="463"/>
      <c r="E20" s="79"/>
      <c r="F20" s="79"/>
      <c r="G20" s="96" t="s">
        <v>24</v>
      </c>
      <c r="H20" s="461"/>
      <c r="I20" s="461"/>
      <c r="J20" s="461"/>
      <c r="K20" s="464" t="e">
        <f>'Attribute G R&amp;R'!S63</f>
        <v>#DIV/0!</v>
      </c>
      <c r="L20" s="464"/>
      <c r="M20" s="467" t="str">
        <f>IF(B33="","Known",'Attribute G R&amp;R'!U63)</f>
        <v>Known</v>
      </c>
      <c r="N20" s="468"/>
      <c r="O20" s="92"/>
      <c r="P20" s="92"/>
      <c r="Q20" s="92"/>
      <c r="R20" s="92"/>
      <c r="S20" s="92"/>
    </row>
    <row r="21" spans="1:15" s="74" customFormat="1" ht="12" customHeight="1">
      <c r="A21" s="93"/>
      <c r="B21" s="94"/>
      <c r="C21" s="94"/>
      <c r="D21" s="94"/>
      <c r="E21" s="79"/>
      <c r="F21" s="79"/>
      <c r="G21" s="106"/>
      <c r="H21" s="79"/>
      <c r="I21" s="79"/>
      <c r="J21" s="79"/>
      <c r="K21" s="99"/>
      <c r="L21" s="99"/>
      <c r="M21" s="99"/>
      <c r="N21" s="234"/>
      <c r="O21" s="92"/>
    </row>
    <row r="22" spans="1:15" s="74" customFormat="1" ht="13.5" customHeight="1" thickBot="1">
      <c r="A22" s="89" t="s">
        <v>0</v>
      </c>
      <c r="B22" s="463"/>
      <c r="C22" s="463"/>
      <c r="D22" s="463"/>
      <c r="E22" s="79"/>
      <c r="F22" s="79"/>
      <c r="G22" s="90" t="s">
        <v>31</v>
      </c>
      <c r="H22" s="461"/>
      <c r="I22" s="461"/>
      <c r="J22" s="461"/>
      <c r="K22" s="464" t="e">
        <f>'Attribute G R&amp;R'!W63</f>
        <v>#DIV/0!</v>
      </c>
      <c r="L22" s="464"/>
      <c r="M22" s="467" t="str">
        <f>IF(B33="","Known",'Attribute G R&amp;R'!Y63)</f>
        <v>Known</v>
      </c>
      <c r="N22" s="468"/>
      <c r="O22" s="92"/>
    </row>
    <row r="23" spans="1:15" s="74" customFormat="1" ht="12" customHeight="1">
      <c r="A23" s="98"/>
      <c r="B23" s="94"/>
      <c r="C23" s="94"/>
      <c r="D23" s="94"/>
      <c r="E23" s="79"/>
      <c r="F23" s="79"/>
      <c r="G23" s="79"/>
      <c r="H23" s="79"/>
      <c r="I23" s="79"/>
      <c r="J23" s="79"/>
      <c r="K23" s="99"/>
      <c r="L23" s="99"/>
      <c r="M23" s="99"/>
      <c r="N23" s="323"/>
      <c r="O23" s="92"/>
    </row>
    <row r="24" spans="1:15" s="74" customFormat="1" ht="13.5" thickBot="1">
      <c r="A24" s="89" t="s">
        <v>107</v>
      </c>
      <c r="B24" s="463"/>
      <c r="C24" s="463"/>
      <c r="D24" s="463"/>
      <c r="E24" s="79"/>
      <c r="F24" s="79"/>
      <c r="G24" s="90" t="s">
        <v>62</v>
      </c>
      <c r="H24" s="461"/>
      <c r="I24" s="461"/>
      <c r="J24" s="461"/>
      <c r="K24" s="464" t="str">
        <f>IF(J33="","0%",'Attribute G R&amp;R'!AA63)</f>
        <v>0%</v>
      </c>
      <c r="L24" s="464"/>
      <c r="M24" s="467" t="str">
        <f>IF(B33="","Known",'Attribute G R&amp;R'!AC63)</f>
        <v>Known</v>
      </c>
      <c r="N24" s="468"/>
      <c r="O24" s="92"/>
    </row>
    <row r="25" spans="1:15" s="74" customFormat="1" ht="12" customHeight="1">
      <c r="A25" s="270"/>
      <c r="B25" s="79"/>
      <c r="C25" s="79"/>
      <c r="D25" s="302"/>
      <c r="E25" s="79"/>
      <c r="F25" s="79"/>
      <c r="G25" s="79"/>
      <c r="H25" s="79"/>
      <c r="I25" s="79"/>
      <c r="J25" s="79"/>
      <c r="K25" s="79"/>
      <c r="L25" s="79"/>
      <c r="M25" s="79"/>
      <c r="N25" s="91"/>
      <c r="O25" s="92"/>
    </row>
    <row r="26" spans="1:15" s="74" customFormat="1" ht="26.25">
      <c r="A26" s="270"/>
      <c r="B26" s="79"/>
      <c r="C26" s="79"/>
      <c r="D26" s="350"/>
      <c r="E26" s="79"/>
      <c r="F26" s="79"/>
      <c r="G26" s="79"/>
      <c r="H26" s="79"/>
      <c r="I26" s="79"/>
      <c r="J26" s="79"/>
      <c r="K26" s="345" t="s">
        <v>156</v>
      </c>
      <c r="L26" s="465" t="e">
        <f>COUNTIF(N33:N62,"Y")/(30-COUNTBLANK(N33:N62))</f>
        <v>#DIV/0!</v>
      </c>
      <c r="M26" s="465"/>
      <c r="N26" s="91"/>
      <c r="O26" s="92"/>
    </row>
    <row r="27" spans="1:15" s="74" customFormat="1" ht="20.25" customHeight="1">
      <c r="A27" s="342" t="s">
        <v>146</v>
      </c>
      <c r="B27" s="473" t="s">
        <v>161</v>
      </c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4"/>
      <c r="O27" s="92"/>
    </row>
    <row r="28" spans="1:15" s="74" customFormat="1" ht="20.25">
      <c r="A28" s="344" t="s">
        <v>147</v>
      </c>
      <c r="B28" s="343" t="s">
        <v>155</v>
      </c>
      <c r="C28" s="79"/>
      <c r="D28" s="350"/>
      <c r="E28" s="79"/>
      <c r="F28" s="79"/>
      <c r="G28" s="79"/>
      <c r="H28" s="79"/>
      <c r="I28" s="79"/>
      <c r="J28" s="79"/>
      <c r="K28" s="336"/>
      <c r="L28" s="341"/>
      <c r="M28" s="341"/>
      <c r="N28" s="91"/>
      <c r="O28" s="92"/>
    </row>
    <row r="29" spans="1:19" s="74" customFormat="1" ht="9" customHeight="1" thickBot="1">
      <c r="A29" s="317"/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9"/>
      <c r="O29" s="92"/>
      <c r="P29" s="92"/>
      <c r="Q29" s="92"/>
      <c r="R29" s="92"/>
      <c r="S29" s="92"/>
    </row>
    <row r="30" spans="1:39" s="283" customFormat="1" ht="16.5" thickBot="1" thickTop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300"/>
    </row>
    <row r="31" spans="1:41" s="283" customFormat="1" ht="17.25" thickBot="1" thickTop="1">
      <c r="A31" s="475" t="s">
        <v>130</v>
      </c>
      <c r="B31" s="470"/>
      <c r="C31" s="324"/>
      <c r="D31" s="469" t="s">
        <v>131</v>
      </c>
      <c r="E31" s="470"/>
      <c r="F31" s="324"/>
      <c r="G31" s="471" t="s">
        <v>132</v>
      </c>
      <c r="H31" s="472"/>
      <c r="I31" s="324"/>
      <c r="J31" s="471" t="s">
        <v>133</v>
      </c>
      <c r="K31" s="472"/>
      <c r="L31" s="324"/>
      <c r="M31" s="325" t="s">
        <v>139</v>
      </c>
      <c r="N31" s="326" t="s">
        <v>139</v>
      </c>
      <c r="P31" s="351" t="s">
        <v>130</v>
      </c>
      <c r="Q31" s="352"/>
      <c r="R31" s="353" t="s">
        <v>131</v>
      </c>
      <c r="S31" s="354"/>
      <c r="T31" s="353"/>
      <c r="U31" s="354"/>
      <c r="V31" s="353" t="s">
        <v>132</v>
      </c>
      <c r="W31" s="354"/>
      <c r="X31" s="353"/>
      <c r="Y31" s="354"/>
      <c r="Z31" s="353" t="s">
        <v>133</v>
      </c>
      <c r="AA31" s="353"/>
      <c r="AB31" s="355"/>
      <c r="AC31" s="355"/>
      <c r="AD31" s="356" t="s">
        <v>134</v>
      </c>
      <c r="AE31" s="357" t="s">
        <v>134</v>
      </c>
      <c r="AF31" s="300"/>
      <c r="AG31" s="300"/>
      <c r="AH31" s="300"/>
      <c r="AI31" s="300"/>
      <c r="AJ31" s="300"/>
      <c r="AK31" s="300"/>
      <c r="AL31" s="300"/>
      <c r="AM31" s="300"/>
      <c r="AN31" s="92"/>
      <c r="AO31" s="300"/>
    </row>
    <row r="32" spans="1:41" s="283" customFormat="1" ht="16.5" thickBot="1">
      <c r="A32" s="327" t="s">
        <v>135</v>
      </c>
      <c r="B32" s="284" t="s">
        <v>136</v>
      </c>
      <c r="C32" s="313"/>
      <c r="D32" s="311" t="s">
        <v>148</v>
      </c>
      <c r="E32" s="312" t="s">
        <v>149</v>
      </c>
      <c r="F32" s="313"/>
      <c r="G32" s="315" t="s">
        <v>148</v>
      </c>
      <c r="H32" s="316" t="s">
        <v>149</v>
      </c>
      <c r="I32" s="313"/>
      <c r="J32" s="315" t="s">
        <v>148</v>
      </c>
      <c r="K32" s="316" t="s">
        <v>149</v>
      </c>
      <c r="L32" s="313"/>
      <c r="M32" s="285" t="s">
        <v>67</v>
      </c>
      <c r="N32" s="328" t="s">
        <v>136</v>
      </c>
      <c r="P32" s="358" t="s">
        <v>135</v>
      </c>
      <c r="Q32" s="359" t="s">
        <v>136</v>
      </c>
      <c r="R32" s="360" t="s">
        <v>137</v>
      </c>
      <c r="S32" s="361" t="s">
        <v>138</v>
      </c>
      <c r="T32" s="360" t="s">
        <v>140</v>
      </c>
      <c r="U32" s="361" t="s">
        <v>141</v>
      </c>
      <c r="V32" s="360" t="s">
        <v>137</v>
      </c>
      <c r="W32" s="361" t="s">
        <v>138</v>
      </c>
      <c r="X32" s="360" t="s">
        <v>140</v>
      </c>
      <c r="Y32" s="361" t="s">
        <v>141</v>
      </c>
      <c r="Z32" s="360" t="s">
        <v>137</v>
      </c>
      <c r="AA32" s="360" t="s">
        <v>138</v>
      </c>
      <c r="AB32" s="360" t="s">
        <v>140</v>
      </c>
      <c r="AC32" s="360" t="s">
        <v>141</v>
      </c>
      <c r="AD32" s="362" t="s">
        <v>139</v>
      </c>
      <c r="AE32" s="363" t="s">
        <v>139</v>
      </c>
      <c r="AF32" s="300"/>
      <c r="AG32" s="300">
        <v>2</v>
      </c>
      <c r="AH32" s="300">
        <v>3</v>
      </c>
      <c r="AI32" s="364">
        <v>2</v>
      </c>
      <c r="AJ32" s="364">
        <v>3</v>
      </c>
      <c r="AK32" s="300" t="s">
        <v>142</v>
      </c>
      <c r="AL32" s="364" t="s">
        <v>143</v>
      </c>
      <c r="AM32" s="300" t="s">
        <v>144</v>
      </c>
      <c r="AN32" s="92"/>
      <c r="AO32" s="92"/>
    </row>
    <row r="33" spans="1:41" s="283" customFormat="1" ht="15.75">
      <c r="A33" s="329">
        <v>1</v>
      </c>
      <c r="B33" s="380"/>
      <c r="C33" s="314"/>
      <c r="D33" s="346"/>
      <c r="E33" s="347"/>
      <c r="F33" s="314"/>
      <c r="G33" s="346"/>
      <c r="H33" s="347"/>
      <c r="I33" s="314"/>
      <c r="J33" s="346"/>
      <c r="K33" s="347"/>
      <c r="L33" s="314"/>
      <c r="M33" s="286">
        <f>IF(D33="","",IF('Attribute G R&amp;R'!AD33="TRUE","Y","N"))</f>
      </c>
      <c r="N33" s="333">
        <f>IF(E33="","",IF('Attribute G R&amp;R'!AE33="TRUE","Y","N"))</f>
      </c>
      <c r="P33" s="365">
        <v>1</v>
      </c>
      <c r="Q33" s="366">
        <f>IF('Attribute G R&amp;R'!B33="","",IF('Attribute G R&amp;R'!B33='[2]Data Entry'!$D$8,'[2]Data Entry'!$C$8,'[2]Data Entry'!$C$9))</f>
      </c>
      <c r="R33" s="367">
        <f>IF('Attribute G R&amp;R'!D33="","",IF('Attribute G R&amp;R'!D33='[2]Data Entry'!$D$8,'[2]Data Entry'!$C$8,'[2]Data Entry'!$C$9))</f>
      </c>
      <c r="S33" s="368">
        <f>IF('Attribute G R&amp;R'!E33="","",IF('Attribute G R&amp;R'!E33='[2]Data Entry'!$D$8,'[2]Data Entry'!$C$8,'[2]Data Entry'!$C$9))</f>
      </c>
      <c r="T33" s="367">
        <f aca="true" t="shared" si="0" ref="T33:T62">IF(R33="","",IF(R33=S33,1,0))</f>
      </c>
      <c r="U33" s="368">
        <f>IF('Attribute G R&amp;R'!$B33="","",IF(AK33="TRUE",1,0))</f>
      </c>
      <c r="V33" s="367">
        <f>IF('Attribute G R&amp;R'!H33="","",IF('Attribute G R&amp;R'!G33='[2]Data Entry'!$D$8,'[2]Data Entry'!$C$8,'[2]Data Entry'!$C$9))</f>
      </c>
      <c r="W33" s="368">
        <f>IF('Attribute G R&amp;R'!G33="","",IF('Attribute G R&amp;R'!H33='[2]Data Entry'!$D$8,'[2]Data Entry'!$C$8,'[2]Data Entry'!$C$9))</f>
      </c>
      <c r="X33" s="367">
        <f aca="true" t="shared" si="1" ref="X33:X62">IF(V33="","",IF(V33=W33,1,0))</f>
      </c>
      <c r="Y33" s="368">
        <f>IF('Attribute G R&amp;R'!$B33="","",IF(AL33="TRUE",1,0))</f>
      </c>
      <c r="Z33" s="367">
        <f>IF('Attribute G R&amp;R'!K33="","",IF('Attribute G R&amp;R'!J33='[2]Data Entry'!$D$8,'[2]Data Entry'!$C$8,'[2]Data Entry'!$C$9))</f>
      </c>
      <c r="AA33" s="367">
        <f>IF('Attribute G R&amp;R'!J33="","",IF('Attribute G R&amp;R'!K33='[2]Data Entry'!$D$8,'[2]Data Entry'!$C$8,'[2]Data Entry'!$C$9))</f>
      </c>
      <c r="AB33" s="367">
        <f aca="true" t="shared" si="2" ref="AB33:AB62">IF(Z33="","",IF(Z33=AA33,1,0))</f>
      </c>
      <c r="AC33" s="368">
        <f>IF('Attribute G R&amp;R'!$B33="","",IF(AM33="TRUE",1,0))</f>
      </c>
      <c r="AD33" s="369">
        <f>IF('Attribute G R&amp;R'!G33="","",IF(Z33="",AG33,AH33))</f>
      </c>
      <c r="AE33" s="369">
        <f>IF('Attribute G R&amp;R'!G33="","",IF(Z33="",AI33,AJ33))</f>
      </c>
      <c r="AF33" s="300"/>
      <c r="AG33" s="370">
        <f>IF('Attribute G R&amp;R'!G33="","",IF($R33+$S33+$V33+$W33=4,"TRUE",IF($R33+$S33+$V33+$W33=8,"TRUE","FALSE")))</f>
      </c>
      <c r="AH33" s="370">
        <f>IF('Attribute G R&amp;R'!J33="","",IF($R33+$S33+$V33+$W33+$Z33+$AA33=6,"TRUE",IF($R33+$S33+$V33+$W33+$Z33+$AA33=12,"TRUE","FALSE")))</f>
      </c>
      <c r="AI33" s="370">
        <f>IF('Attribute G R&amp;R'!G33="","",IF($R33+$S33+$V33+$W33+$Q33=5,"TRUE",IF($R33+$S33+$V33+$W33+$Q33=10,"TRUE","FALSE")))</f>
      </c>
      <c r="AJ33" s="370">
        <f>IF('Attribute G R&amp;R'!J33="","",IF($R33+$S33+$V33+$W33+$Z33+$AA33+$Q33=7,"TRUE",IF($R33+$S33+$V33+$W33+$Z33+$AA33+$Q33=14,"TRUE","FALSE")))</f>
      </c>
      <c r="AK33" s="300">
        <f>IF('Attribute G R&amp;R'!$B33="","",IF($Q33+R33+S33=3,"TRUE",IF($Q33+R33+S33=6,"TRUE","FALSE")))</f>
      </c>
      <c r="AL33" s="300">
        <f>IF('Attribute G R&amp;R'!$B33="","",IF($Q33+V33+W33=3,"TRUE",IF($Q33+V33+W33=6,"TRUE","FALSE")))</f>
      </c>
      <c r="AM33" s="92">
        <f>IF('Attribute G R&amp;R'!J33="","",IF('Attribute G R&amp;R'!$B33="","",IF($Q33+Z33+AA33=3,"TRUE",IF($Q33+Z33+AA33=6,"TRUE","FALSE"))))</f>
      </c>
      <c r="AN33" s="92"/>
      <c r="AO33" s="92"/>
    </row>
    <row r="34" spans="1:41" s="283" customFormat="1" ht="15.75">
      <c r="A34" s="329">
        <v>2</v>
      </c>
      <c r="B34" s="380"/>
      <c r="C34" s="314"/>
      <c r="D34" s="346"/>
      <c r="E34" s="347"/>
      <c r="F34" s="314"/>
      <c r="G34" s="346"/>
      <c r="H34" s="347"/>
      <c r="I34" s="314"/>
      <c r="J34" s="346"/>
      <c r="K34" s="347"/>
      <c r="L34" s="314"/>
      <c r="M34" s="286">
        <f>IF(D34="","",IF('Attribute G R&amp;R'!AD34="TRUE","Y","N"))</f>
      </c>
      <c r="N34" s="334">
        <f>IF(E34="","",IF('Attribute G R&amp;R'!AE34="TRUE","Y","N"))</f>
      </c>
      <c r="P34" s="365">
        <v>2</v>
      </c>
      <c r="Q34" s="366">
        <f>IF('Attribute G R&amp;R'!B34="","",IF('Attribute G R&amp;R'!B34='[2]Data Entry'!$D$8,'[2]Data Entry'!$C$8,'[2]Data Entry'!$C$9))</f>
      </c>
      <c r="R34" s="367">
        <f>IF('Attribute G R&amp;R'!D34="","",IF('Attribute G R&amp;R'!D34='[2]Data Entry'!$D$8,'[2]Data Entry'!$C$8,'[2]Data Entry'!$C$9))</f>
      </c>
      <c r="S34" s="368">
        <f>IF('Attribute G R&amp;R'!E34="","",IF('Attribute G R&amp;R'!E34='[2]Data Entry'!$D$8,'[2]Data Entry'!$C$8,'[2]Data Entry'!$C$9))</f>
      </c>
      <c r="T34" s="367">
        <f t="shared" si="0"/>
      </c>
      <c r="U34" s="368">
        <f>IF('Attribute G R&amp;R'!$B34="","",IF(AK34="TRUE",1,0))</f>
      </c>
      <c r="V34" s="367">
        <f>IF('Attribute G R&amp;R'!H34="","",IF('Attribute G R&amp;R'!G34='[2]Data Entry'!$D$8,'[2]Data Entry'!$C$8,'[2]Data Entry'!$C$9))</f>
      </c>
      <c r="W34" s="368">
        <f>IF('Attribute G R&amp;R'!G34="","",IF('Attribute G R&amp;R'!H34='[2]Data Entry'!$D$8,'[2]Data Entry'!$C$8,'[2]Data Entry'!$C$9))</f>
      </c>
      <c r="X34" s="367">
        <f t="shared" si="1"/>
      </c>
      <c r="Y34" s="368">
        <f>IF('Attribute G R&amp;R'!$B34="","",IF(AL34="TRUE",1,0))</f>
      </c>
      <c r="Z34" s="367">
        <f>IF('Attribute G R&amp;R'!K34="","",IF('Attribute G R&amp;R'!J34='[2]Data Entry'!$D$8,'[2]Data Entry'!$C$8,'[2]Data Entry'!$C$9))</f>
      </c>
      <c r="AA34" s="367">
        <f>IF('Attribute G R&amp;R'!J34="","",IF('Attribute G R&amp;R'!K34='[2]Data Entry'!$D$8,'[2]Data Entry'!$C$8,'[2]Data Entry'!$C$9))</f>
      </c>
      <c r="AB34" s="367">
        <f t="shared" si="2"/>
      </c>
      <c r="AC34" s="368">
        <f>IF('Attribute G R&amp;R'!$B34="","",IF(AM34="TRUE",1,0))</f>
      </c>
      <c r="AD34" s="369">
        <f>IF('Attribute G R&amp;R'!G34="","",IF(Z34="",AG34,AH34))</f>
      </c>
      <c r="AE34" s="369">
        <f>IF('Attribute G R&amp;R'!G34="","",IF(Z34="",AI34,AJ34))</f>
      </c>
      <c r="AF34" s="300"/>
      <c r="AG34" s="370">
        <f>IF('Attribute G R&amp;R'!G34="","",IF($R34+$S34+$V34+$W34=4,"TRUE",IF($R34+$S34+$V34+$W34=8,"TRUE","FALSE")))</f>
      </c>
      <c r="AH34" s="370">
        <f>IF('Attribute G R&amp;R'!J34="","",IF($R34+$S34+$V34+$W34+$Z34+$AA34=6,"TRUE",IF($R34+$S34+$V34+$W34+$Z34+$AA34=12,"TRUE","FALSE")))</f>
      </c>
      <c r="AI34" s="370">
        <f>IF('Attribute G R&amp;R'!G34="","",IF($R34+$S34+$V34+$W34+$Q34=5,"TRUE",IF($R34+$S34+$V34+$W34+$Q34=10,"TRUE","FALSE")))</f>
      </c>
      <c r="AJ34" s="370">
        <f>IF('Attribute G R&amp;R'!J34="","",IF($R34+$S34+$V34+$W34+$Z34+$AA34+$Q34=7,"TRUE",IF($R34+$S34+$V34+$W34+$Z34+$AA34+$Q34=14,"TRUE","FALSE")))</f>
      </c>
      <c r="AK34" s="300">
        <f>IF('Attribute G R&amp;R'!$B34="","",IF(Q34+R34+S34=3,"TRUE",IF(Q34+R34+S34=6,"TRUE","FALSE")))</f>
      </c>
      <c r="AL34" s="300">
        <f>IF('Attribute G R&amp;R'!$B34="","",IF($Q34+V34+W34=3,"TRUE",IF($Q34+V34+W34=6,"TRUE","FALSE")))</f>
      </c>
      <c r="AM34" s="92">
        <f>IF('Attribute G R&amp;R'!J34="","",IF('Attribute G R&amp;R'!$B34="","",IF($Q34+Z34+AA34=3,"TRUE",IF($Q34+Z34+AA34=6,"TRUE","FALSE"))))</f>
      </c>
      <c r="AN34" s="92"/>
      <c r="AO34" s="92"/>
    </row>
    <row r="35" spans="1:41" s="283" customFormat="1" ht="15.75">
      <c r="A35" s="329">
        <v>3</v>
      </c>
      <c r="B35" s="380"/>
      <c r="C35" s="314"/>
      <c r="D35" s="346"/>
      <c r="E35" s="347"/>
      <c r="F35" s="314"/>
      <c r="G35" s="346"/>
      <c r="H35" s="347"/>
      <c r="I35" s="314"/>
      <c r="J35" s="346"/>
      <c r="K35" s="347"/>
      <c r="L35" s="314"/>
      <c r="M35" s="286">
        <f>IF(D35="","",IF('Attribute G R&amp;R'!AD35="TRUE","Y","N"))</f>
      </c>
      <c r="N35" s="334">
        <f>IF(E35="","",IF('Attribute G R&amp;R'!AE35="TRUE","Y","N"))</f>
      </c>
      <c r="P35" s="365">
        <v>3</v>
      </c>
      <c r="Q35" s="366">
        <f>IF('Attribute G R&amp;R'!B35="","",IF('Attribute G R&amp;R'!B35='[2]Data Entry'!$D$8,'[2]Data Entry'!$C$8,'[2]Data Entry'!$C$9))</f>
      </c>
      <c r="R35" s="367">
        <f>IF('Attribute G R&amp;R'!D35="","",IF('Attribute G R&amp;R'!D35='[2]Data Entry'!$D$8,'[2]Data Entry'!$C$8,'[2]Data Entry'!$C$9))</f>
      </c>
      <c r="S35" s="368">
        <f>IF('Attribute G R&amp;R'!E35="","",IF('Attribute G R&amp;R'!E35='[2]Data Entry'!$D$8,'[2]Data Entry'!$C$8,'[2]Data Entry'!$C$9))</f>
      </c>
      <c r="T35" s="367">
        <f t="shared" si="0"/>
      </c>
      <c r="U35" s="368">
        <f>IF('Attribute G R&amp;R'!$B35="","",IF(AK35="TRUE",1,0))</f>
      </c>
      <c r="V35" s="367">
        <f>IF('Attribute G R&amp;R'!H35="","",IF('Attribute G R&amp;R'!G35='[2]Data Entry'!$D$8,'[2]Data Entry'!$C$8,'[2]Data Entry'!$C$9))</f>
      </c>
      <c r="W35" s="368">
        <f>IF('Attribute G R&amp;R'!G35="","",IF('Attribute G R&amp;R'!H35='[2]Data Entry'!$D$8,'[2]Data Entry'!$C$8,'[2]Data Entry'!$C$9))</f>
      </c>
      <c r="X35" s="367">
        <f t="shared" si="1"/>
      </c>
      <c r="Y35" s="368">
        <f>IF('Attribute G R&amp;R'!$B35="","",IF(AL35="TRUE",1,0))</f>
      </c>
      <c r="Z35" s="367">
        <f>IF('Attribute G R&amp;R'!K35="","",IF('Attribute G R&amp;R'!J35='[2]Data Entry'!$D$8,'[2]Data Entry'!$C$8,'[2]Data Entry'!$C$9))</f>
      </c>
      <c r="AA35" s="367">
        <f>IF('Attribute G R&amp;R'!J35="","",IF('Attribute G R&amp;R'!K35='[2]Data Entry'!$D$8,'[2]Data Entry'!$C$8,'[2]Data Entry'!$C$9))</f>
      </c>
      <c r="AB35" s="367">
        <f t="shared" si="2"/>
      </c>
      <c r="AC35" s="368">
        <f>IF('Attribute G R&amp;R'!$B35="","",IF(AM35="TRUE",1,0))</f>
      </c>
      <c r="AD35" s="369">
        <f>IF('Attribute G R&amp;R'!G35="","",IF(Z35="",AG35,AH35))</f>
      </c>
      <c r="AE35" s="369">
        <f>IF('Attribute G R&amp;R'!G35="","",IF(Z35="",AI35,AJ35))</f>
      </c>
      <c r="AF35" s="300"/>
      <c r="AG35" s="370">
        <f>IF('Attribute G R&amp;R'!G35="","",IF($R35+$S35+$V35+$W35=4,"TRUE",IF($R35+$S35+$V35+$W35=8,"TRUE","FALSE")))</f>
      </c>
      <c r="AH35" s="370">
        <f>IF('Attribute G R&amp;R'!J35="","",IF($R35+$S35+$V35+$W35+$Z35+$AA35=6,"TRUE",IF($R35+$S35+$V35+$W35+$Z35+$AA35=12,"TRUE","FALSE")))</f>
      </c>
      <c r="AI35" s="370">
        <f>IF('Attribute G R&amp;R'!G35="","",IF($R35+$S35+$V35+$W35+$Q35=5,"TRUE",IF($R35+$S35+$V35+$W35+$Q35=10,"TRUE","FALSE")))</f>
      </c>
      <c r="AJ35" s="370">
        <f>IF('Attribute G R&amp;R'!J35="","",IF($R35+$S35+$V35+$W35+$Z35+$AA35+$Q35=7,"TRUE",IF($R35+$S35+$V35+$W35+$Z35+$AA35+$Q35=14,"TRUE","FALSE")))</f>
      </c>
      <c r="AK35" s="300">
        <f>IF('Attribute G R&amp;R'!$B35="","",IF(Q35+R35+S35=3,"TRUE",IF(Q35+R35+S35=6,"TRUE","FALSE")))</f>
      </c>
      <c r="AL35" s="300">
        <f>IF('Attribute G R&amp;R'!$B35="","",IF($Q35+V35+W35=3,"TRUE",IF($Q35+V35+W35=6,"TRUE","FALSE")))</f>
      </c>
      <c r="AM35" s="92">
        <f>IF('Attribute G R&amp;R'!J35="","",IF('Attribute G R&amp;R'!$B35="","",IF($Q35+Z35+AA35=3,"TRUE",IF($Q35+Z35+AA35=6,"TRUE","FALSE"))))</f>
      </c>
      <c r="AN35" s="92"/>
      <c r="AO35" s="92"/>
    </row>
    <row r="36" spans="1:41" s="283" customFormat="1" ht="15.75">
      <c r="A36" s="329">
        <v>4</v>
      </c>
      <c r="B36" s="380"/>
      <c r="C36" s="314"/>
      <c r="D36" s="346"/>
      <c r="E36" s="347"/>
      <c r="F36" s="314"/>
      <c r="G36" s="346"/>
      <c r="H36" s="347"/>
      <c r="I36" s="314"/>
      <c r="J36" s="346"/>
      <c r="K36" s="347"/>
      <c r="L36" s="314"/>
      <c r="M36" s="286">
        <f>IF(D36="","",IF('Attribute G R&amp;R'!AD36="TRUE","Y","N"))</f>
      </c>
      <c r="N36" s="334">
        <f>IF(E36="","",IF('Attribute G R&amp;R'!AE36="TRUE","Y","N"))</f>
      </c>
      <c r="P36" s="365">
        <v>4</v>
      </c>
      <c r="Q36" s="366">
        <f>IF('Attribute G R&amp;R'!B36="","",IF('Attribute G R&amp;R'!B36='[2]Data Entry'!$D$8,'[2]Data Entry'!$C$8,'[2]Data Entry'!$C$9))</f>
      </c>
      <c r="R36" s="367">
        <f>IF('Attribute G R&amp;R'!D36="","",IF('Attribute G R&amp;R'!D36='[2]Data Entry'!$D$8,'[2]Data Entry'!$C$8,'[2]Data Entry'!$C$9))</f>
      </c>
      <c r="S36" s="368">
        <f>IF('Attribute G R&amp;R'!E36="","",IF('Attribute G R&amp;R'!E36='[2]Data Entry'!$D$8,'[2]Data Entry'!$C$8,'[2]Data Entry'!$C$9))</f>
      </c>
      <c r="T36" s="367">
        <f t="shared" si="0"/>
      </c>
      <c r="U36" s="368">
        <f>IF('Attribute G R&amp;R'!$B36="","",IF(AK36="TRUE",1,0))</f>
      </c>
      <c r="V36" s="367">
        <f>IF('Attribute G R&amp;R'!H36="","",IF('Attribute G R&amp;R'!G36='[2]Data Entry'!$D$8,'[2]Data Entry'!$C$8,'[2]Data Entry'!$C$9))</f>
      </c>
      <c r="W36" s="368">
        <f>IF('Attribute G R&amp;R'!G36="","",IF('Attribute G R&amp;R'!H36='[2]Data Entry'!$D$8,'[2]Data Entry'!$C$8,'[2]Data Entry'!$C$9))</f>
      </c>
      <c r="X36" s="367">
        <f t="shared" si="1"/>
      </c>
      <c r="Y36" s="368">
        <f>IF('Attribute G R&amp;R'!$B36="","",IF(AL36="TRUE",1,0))</f>
      </c>
      <c r="Z36" s="367">
        <f>IF('Attribute G R&amp;R'!K36="","",IF('Attribute G R&amp;R'!J36='[2]Data Entry'!$D$8,'[2]Data Entry'!$C$8,'[2]Data Entry'!$C$9))</f>
      </c>
      <c r="AA36" s="367">
        <f>IF('Attribute G R&amp;R'!J36="","",IF('Attribute G R&amp;R'!K36='[2]Data Entry'!$D$8,'[2]Data Entry'!$C$8,'[2]Data Entry'!$C$9))</f>
      </c>
      <c r="AB36" s="367">
        <f t="shared" si="2"/>
      </c>
      <c r="AC36" s="368">
        <f>IF('Attribute G R&amp;R'!$B36="","",IF(AM36="TRUE",1,0))</f>
      </c>
      <c r="AD36" s="369">
        <f>IF('Attribute G R&amp;R'!G36="","",IF(Z36="",AG36,AH36))</f>
      </c>
      <c r="AE36" s="369">
        <f>IF('Attribute G R&amp;R'!G36="","",IF(Z36="",AI36,AJ36))</f>
      </c>
      <c r="AF36" s="300"/>
      <c r="AG36" s="370">
        <f>IF('Attribute G R&amp;R'!G36="","",IF($R36+$S36+$V36+$W36=4,"TRUE",IF($R36+$S36+$V36+$W36=8,"TRUE","FALSE")))</f>
      </c>
      <c r="AH36" s="370">
        <f>IF('Attribute G R&amp;R'!J36="","",IF($R36+$S36+$V36+$W36+$Z36+$AA36=6,"TRUE",IF($R36+$S36+$V36+$W36+$Z36+$AA36=12,"TRUE","FALSE")))</f>
      </c>
      <c r="AI36" s="370">
        <f>IF('Attribute G R&amp;R'!G36="","",IF($R36+$S36+$V36+$W36+$Q36=5,"TRUE",IF($R36+$S36+$V36+$W36+$Q36=10,"TRUE","FALSE")))</f>
      </c>
      <c r="AJ36" s="370">
        <f>IF('Attribute G R&amp;R'!J36="","",IF($R36+$S36+$V36+$W36+$Z36+$AA36+$Q36=7,"TRUE",IF($R36+$S36+$V36+$W36+$Z36+$AA36+$Q36=14,"TRUE","FALSE")))</f>
      </c>
      <c r="AK36" s="300">
        <f>IF('Attribute G R&amp;R'!$B36="","",IF(Q36+R36+S36=3,"TRUE",IF(Q36+R36+S36=6,"TRUE","FALSE")))</f>
      </c>
      <c r="AL36" s="300">
        <f>IF('Attribute G R&amp;R'!$B36="","",IF($Q36+V36+W36=3,"TRUE",IF($Q36+V36+W36=6,"TRUE","FALSE")))</f>
      </c>
      <c r="AM36" s="92">
        <f>IF('Attribute G R&amp;R'!J36="","",IF('Attribute G R&amp;R'!$B36="","",IF($Q36+Z36+AA36=3,"TRUE",IF($Q36+Z36+AA36=6,"TRUE","FALSE"))))</f>
      </c>
      <c r="AN36" s="92"/>
      <c r="AO36" s="92"/>
    </row>
    <row r="37" spans="1:41" s="283" customFormat="1" ht="15.75">
      <c r="A37" s="329">
        <v>5</v>
      </c>
      <c r="B37" s="380"/>
      <c r="C37" s="314"/>
      <c r="D37" s="346"/>
      <c r="E37" s="347"/>
      <c r="F37" s="314"/>
      <c r="G37" s="346"/>
      <c r="H37" s="347"/>
      <c r="I37" s="314"/>
      <c r="J37" s="346"/>
      <c r="K37" s="347"/>
      <c r="L37" s="314"/>
      <c r="M37" s="286">
        <f>IF(D37="","",IF('Attribute G R&amp;R'!AD37="TRUE","Y","N"))</f>
      </c>
      <c r="N37" s="334">
        <f>IF(E37="","",IF('Attribute G R&amp;R'!AE37="TRUE","Y","N"))</f>
      </c>
      <c r="P37" s="365">
        <v>5</v>
      </c>
      <c r="Q37" s="366">
        <f>IF('Attribute G R&amp;R'!B37="","",IF('Attribute G R&amp;R'!B37='[2]Data Entry'!$D$8,'[2]Data Entry'!$C$8,'[2]Data Entry'!$C$9))</f>
      </c>
      <c r="R37" s="367">
        <f>IF('Attribute G R&amp;R'!D37="","",IF('Attribute G R&amp;R'!D37='[2]Data Entry'!$D$8,'[2]Data Entry'!$C$8,'[2]Data Entry'!$C$9))</f>
      </c>
      <c r="S37" s="368">
        <f>IF('Attribute G R&amp;R'!E37="","",IF('Attribute G R&amp;R'!E37='[2]Data Entry'!$D$8,'[2]Data Entry'!$C$8,'[2]Data Entry'!$C$9))</f>
      </c>
      <c r="T37" s="367">
        <f t="shared" si="0"/>
      </c>
      <c r="U37" s="368">
        <f>IF('Attribute G R&amp;R'!$B37="","",IF(AK37="TRUE",1,0))</f>
      </c>
      <c r="V37" s="367">
        <f>IF('Attribute G R&amp;R'!H37="","",IF('Attribute G R&amp;R'!G37='[2]Data Entry'!$D$8,'[2]Data Entry'!$C$8,'[2]Data Entry'!$C$9))</f>
      </c>
      <c r="W37" s="368">
        <f>IF('Attribute G R&amp;R'!G37="","",IF('Attribute G R&amp;R'!H37='[2]Data Entry'!$D$8,'[2]Data Entry'!$C$8,'[2]Data Entry'!$C$9))</f>
      </c>
      <c r="X37" s="367">
        <f t="shared" si="1"/>
      </c>
      <c r="Y37" s="368">
        <f>IF('Attribute G R&amp;R'!$B37="","",IF(AL37="TRUE",1,0))</f>
      </c>
      <c r="Z37" s="367">
        <f>IF('Attribute G R&amp;R'!K37="","",IF('Attribute G R&amp;R'!J37='[2]Data Entry'!$D$8,'[2]Data Entry'!$C$8,'[2]Data Entry'!$C$9))</f>
      </c>
      <c r="AA37" s="367">
        <f>IF('Attribute G R&amp;R'!J37="","",IF('Attribute G R&amp;R'!K37='[2]Data Entry'!$D$8,'[2]Data Entry'!$C$8,'[2]Data Entry'!$C$9))</f>
      </c>
      <c r="AB37" s="367">
        <f t="shared" si="2"/>
      </c>
      <c r="AC37" s="368">
        <f>IF('Attribute G R&amp;R'!$B37="","",IF(AM37="TRUE",1,0))</f>
      </c>
      <c r="AD37" s="369">
        <f>IF('Attribute G R&amp;R'!G37="","",IF(Z37="",AG37,AH37))</f>
      </c>
      <c r="AE37" s="369">
        <f>IF('Attribute G R&amp;R'!G37="","",IF(Z37="",AI37,AJ37))</f>
      </c>
      <c r="AF37" s="300"/>
      <c r="AG37" s="370">
        <f>IF('Attribute G R&amp;R'!G37="","",IF($R37+$S37+$V37+$W37=4,"TRUE",IF($R37+$S37+$V37+$W37=8,"TRUE","FALSE")))</f>
      </c>
      <c r="AH37" s="370">
        <f>IF('Attribute G R&amp;R'!J37="","",IF($R37+$S37+$V37+$W37+$Z37+$AA37=6,"TRUE",IF($R37+$S37+$V37+$W37+$Z37+$AA37=12,"TRUE","FALSE")))</f>
      </c>
      <c r="AI37" s="370">
        <f>IF('Attribute G R&amp;R'!G37="","",IF($R37+$S37+$V37+$W37+$Q37=5,"TRUE",IF($R37+$S37+$V37+$W37+$Q37=10,"TRUE","FALSE")))</f>
      </c>
      <c r="AJ37" s="370">
        <f>IF('Attribute G R&amp;R'!J37="","",IF($R37+$S37+$V37+$W37+$Z37+$AA37+$Q37=7,"TRUE",IF($R37+$S37+$V37+$W37+$Z37+$AA37+$Q37=14,"TRUE","FALSE")))</f>
      </c>
      <c r="AK37" s="300">
        <f>IF('Attribute G R&amp;R'!$B37="","",IF(Q37+R37+S37=3,"TRUE",IF(Q37+R37+S37=6,"TRUE","FALSE")))</f>
      </c>
      <c r="AL37" s="300">
        <f>IF('Attribute G R&amp;R'!$B37="","",IF($Q37+V37+W37=3,"TRUE",IF($Q37+V37+W37=6,"TRUE","FALSE")))</f>
      </c>
      <c r="AM37" s="92">
        <f>IF('Attribute G R&amp;R'!J37="","",IF('Attribute G R&amp;R'!$B37="","",IF($Q37+Z37+AA37=3,"TRUE",IF($Q37+Z37+AA37=6,"TRUE","FALSE"))))</f>
      </c>
      <c r="AN37" s="92"/>
      <c r="AO37" s="92"/>
    </row>
    <row r="38" spans="1:41" s="283" customFormat="1" ht="15.75">
      <c r="A38" s="329">
        <v>6</v>
      </c>
      <c r="B38" s="380"/>
      <c r="C38" s="314"/>
      <c r="D38" s="346"/>
      <c r="E38" s="347"/>
      <c r="F38" s="314"/>
      <c r="G38" s="346"/>
      <c r="H38" s="347"/>
      <c r="I38" s="314"/>
      <c r="J38" s="346"/>
      <c r="K38" s="347"/>
      <c r="L38" s="314"/>
      <c r="M38" s="286">
        <f>IF(D38="","",IF('Attribute G R&amp;R'!AD38="TRUE","Y","N"))</f>
      </c>
      <c r="N38" s="334">
        <f>IF(E38="","",IF('Attribute G R&amp;R'!AE38="TRUE","Y","N"))</f>
      </c>
      <c r="P38" s="365">
        <v>6</v>
      </c>
      <c r="Q38" s="366">
        <f>IF('Attribute G R&amp;R'!B38="","",IF('Attribute G R&amp;R'!B38='[2]Data Entry'!$D$8,'[2]Data Entry'!$C$8,'[2]Data Entry'!$C$9))</f>
      </c>
      <c r="R38" s="367">
        <f>IF('Attribute G R&amp;R'!D38="","",IF('Attribute G R&amp;R'!D38='[2]Data Entry'!$D$8,'[2]Data Entry'!$C$8,'[2]Data Entry'!$C$9))</f>
      </c>
      <c r="S38" s="368">
        <f>IF('Attribute G R&amp;R'!E38="","",IF('Attribute G R&amp;R'!E38='[2]Data Entry'!$D$8,'[2]Data Entry'!$C$8,'[2]Data Entry'!$C$9))</f>
      </c>
      <c r="T38" s="367">
        <f t="shared" si="0"/>
      </c>
      <c r="U38" s="368">
        <f>IF('Attribute G R&amp;R'!$B38="","",IF(AK38="TRUE",1,0))</f>
      </c>
      <c r="V38" s="367">
        <f>IF('Attribute G R&amp;R'!H38="","",IF('Attribute G R&amp;R'!G38='[2]Data Entry'!$D$8,'[2]Data Entry'!$C$8,'[2]Data Entry'!$C$9))</f>
      </c>
      <c r="W38" s="368">
        <f>IF('Attribute G R&amp;R'!G38="","",IF('Attribute G R&amp;R'!H38='[2]Data Entry'!$D$8,'[2]Data Entry'!$C$8,'[2]Data Entry'!$C$9))</f>
      </c>
      <c r="X38" s="367">
        <f t="shared" si="1"/>
      </c>
      <c r="Y38" s="368">
        <f>IF('Attribute G R&amp;R'!$B38="","",IF(AL38="TRUE",1,0))</f>
      </c>
      <c r="Z38" s="367">
        <f>IF('Attribute G R&amp;R'!K38="","",IF('Attribute G R&amp;R'!J38='[2]Data Entry'!$D$8,'[2]Data Entry'!$C$8,'[2]Data Entry'!$C$9))</f>
      </c>
      <c r="AA38" s="367">
        <f>IF('Attribute G R&amp;R'!J38="","",IF('Attribute G R&amp;R'!K38='[2]Data Entry'!$D$8,'[2]Data Entry'!$C$8,'[2]Data Entry'!$C$9))</f>
      </c>
      <c r="AB38" s="367">
        <f t="shared" si="2"/>
      </c>
      <c r="AC38" s="368">
        <f>IF('Attribute G R&amp;R'!$B38="","",IF(AM38="TRUE",1,0))</f>
      </c>
      <c r="AD38" s="369">
        <f>IF('Attribute G R&amp;R'!G38="","",IF(Z38="",AG38,AH38))</f>
      </c>
      <c r="AE38" s="369">
        <f>IF('Attribute G R&amp;R'!G38="","",IF(Z38="",AI38,AJ38))</f>
      </c>
      <c r="AF38" s="300"/>
      <c r="AG38" s="370">
        <f>IF('Attribute G R&amp;R'!G38="","",IF($R38+$S38+$V38+$W38=4,"TRUE",IF($R38+$S38+$V38+$W38=8,"TRUE","FALSE")))</f>
      </c>
      <c r="AH38" s="370">
        <f>IF('Attribute G R&amp;R'!J38="","",IF($R38+$S38+$V38+$W38+$Z38+$AA38=6,"TRUE",IF($R38+$S38+$V38+$W38+$Z38+$AA38=12,"TRUE","FALSE")))</f>
      </c>
      <c r="AI38" s="370">
        <f>IF('Attribute G R&amp;R'!G38="","",IF($R38+$S38+$V38+$W38+$Q38=5,"TRUE",IF($R38+$S38+$V38+$W38+$Q38=10,"TRUE","FALSE")))</f>
      </c>
      <c r="AJ38" s="370">
        <f>IF('Attribute G R&amp;R'!J38="","",IF($R38+$S38+$V38+$W38+$Z38+$AA38+$Q38=7,"TRUE",IF($R38+$S38+$V38+$W38+$Z38+$AA38+$Q38=14,"TRUE","FALSE")))</f>
      </c>
      <c r="AK38" s="300">
        <f>IF('Attribute G R&amp;R'!$B38="","",IF(Q38+R38+S38=3,"TRUE",IF(Q38+R38+S38=6,"TRUE","FALSE")))</f>
      </c>
      <c r="AL38" s="300">
        <f>IF('Attribute G R&amp;R'!$B38="","",IF($Q38+V38+W38=3,"TRUE",IF($Q38+V38+W38=6,"TRUE","FALSE")))</f>
      </c>
      <c r="AM38" s="92">
        <f>IF('Attribute G R&amp;R'!J38="","",IF('Attribute G R&amp;R'!$B38="","",IF($Q38+Z38+AA38=3,"TRUE",IF($Q38+Z38+AA38=6,"TRUE","FALSE"))))</f>
      </c>
      <c r="AN38" s="92"/>
      <c r="AO38" s="92"/>
    </row>
    <row r="39" spans="1:41" s="283" customFormat="1" ht="15.75">
      <c r="A39" s="329">
        <v>7</v>
      </c>
      <c r="B39" s="380"/>
      <c r="C39" s="314"/>
      <c r="D39" s="346"/>
      <c r="E39" s="347"/>
      <c r="F39" s="314"/>
      <c r="G39" s="346"/>
      <c r="H39" s="347"/>
      <c r="I39" s="314"/>
      <c r="J39" s="346"/>
      <c r="K39" s="347"/>
      <c r="L39" s="314"/>
      <c r="M39" s="286">
        <f>IF(D39="","",IF('Attribute G R&amp;R'!AD39="TRUE","Y","N"))</f>
      </c>
      <c r="N39" s="334">
        <f>IF(E39="","",IF('Attribute G R&amp;R'!AE39="TRUE","Y","N"))</f>
      </c>
      <c r="P39" s="365">
        <v>7</v>
      </c>
      <c r="Q39" s="366">
        <f>IF('Attribute G R&amp;R'!B39="","",IF('Attribute G R&amp;R'!B39='[2]Data Entry'!$D$8,'[2]Data Entry'!$C$8,'[2]Data Entry'!$C$9))</f>
      </c>
      <c r="R39" s="367">
        <f>IF('Attribute G R&amp;R'!D39="","",IF('Attribute G R&amp;R'!D39='[2]Data Entry'!$D$8,'[2]Data Entry'!$C$8,'[2]Data Entry'!$C$9))</f>
      </c>
      <c r="S39" s="368">
        <f>IF('Attribute G R&amp;R'!E39="","",IF('Attribute G R&amp;R'!E39='[2]Data Entry'!$D$8,'[2]Data Entry'!$C$8,'[2]Data Entry'!$C$9))</f>
      </c>
      <c r="T39" s="367">
        <f t="shared" si="0"/>
      </c>
      <c r="U39" s="368">
        <f>IF('Attribute G R&amp;R'!$B39="","",IF(AK39="TRUE",1,0))</f>
      </c>
      <c r="V39" s="367">
        <f>IF('Attribute G R&amp;R'!H39="","",IF('Attribute G R&amp;R'!G39='[2]Data Entry'!$D$8,'[2]Data Entry'!$C$8,'[2]Data Entry'!$C$9))</f>
      </c>
      <c r="W39" s="368">
        <f>IF('Attribute G R&amp;R'!G39="","",IF('Attribute G R&amp;R'!H39='[2]Data Entry'!$D$8,'[2]Data Entry'!$C$8,'[2]Data Entry'!$C$9))</f>
      </c>
      <c r="X39" s="367">
        <f t="shared" si="1"/>
      </c>
      <c r="Y39" s="368">
        <f>IF('Attribute G R&amp;R'!$B39="","",IF(AL39="TRUE",1,0))</f>
      </c>
      <c r="Z39" s="367">
        <f>IF('Attribute G R&amp;R'!K39="","",IF('Attribute G R&amp;R'!J39='[2]Data Entry'!$D$8,'[2]Data Entry'!$C$8,'[2]Data Entry'!$C$9))</f>
      </c>
      <c r="AA39" s="367">
        <f>IF('Attribute G R&amp;R'!J39="","",IF('Attribute G R&amp;R'!K39='[2]Data Entry'!$D$8,'[2]Data Entry'!$C$8,'[2]Data Entry'!$C$9))</f>
      </c>
      <c r="AB39" s="367">
        <f t="shared" si="2"/>
      </c>
      <c r="AC39" s="368">
        <f>IF('Attribute G R&amp;R'!$B39="","",IF(AM39="TRUE",1,0))</f>
      </c>
      <c r="AD39" s="369">
        <f>IF('Attribute G R&amp;R'!G39="","",IF(Z39="",AG39,AH39))</f>
      </c>
      <c r="AE39" s="369">
        <f>IF('Attribute G R&amp;R'!G39="","",IF(Z39="",AI39,AJ39))</f>
      </c>
      <c r="AF39" s="300"/>
      <c r="AG39" s="370">
        <f>IF('Attribute G R&amp;R'!G39="","",IF($R39+$S39+$V39+$W39=4,"TRUE",IF($R39+$S39+$V39+$W39=8,"TRUE","FALSE")))</f>
      </c>
      <c r="AH39" s="370">
        <f>IF('Attribute G R&amp;R'!J39="","",IF($R39+$S39+$V39+$W39+$Z39+$AA39=6,"TRUE",IF($R39+$S39+$V39+$W39+$Z39+$AA39=12,"TRUE","FALSE")))</f>
      </c>
      <c r="AI39" s="370">
        <f>IF('Attribute G R&amp;R'!G39="","",IF($R39+$S39+$V39+$W39+$Q39=5,"TRUE",IF($R39+$S39+$V39+$W39+$Q39=10,"TRUE","FALSE")))</f>
      </c>
      <c r="AJ39" s="370">
        <f>IF('Attribute G R&amp;R'!J39="","",IF($R39+$S39+$V39+$W39+$Z39+$AA39+$Q39=7,"TRUE",IF($R39+$S39+$V39+$W39+$Z39+$AA39+$Q39=14,"TRUE","FALSE")))</f>
      </c>
      <c r="AK39" s="300">
        <f>IF('Attribute G R&amp;R'!$B39="","",IF(Q39+R39+S39=3,"TRUE",IF(Q39+R39+S39=6,"TRUE","FALSE")))</f>
      </c>
      <c r="AL39" s="300">
        <f>IF('Attribute G R&amp;R'!$B39="","",IF($Q39+V39+W39=3,"TRUE",IF($Q39+V39+W39=6,"TRUE","FALSE")))</f>
      </c>
      <c r="AM39" s="92">
        <f>IF('Attribute G R&amp;R'!J39="","",IF('Attribute G R&amp;R'!$B39="","",IF($Q39+Z39+AA39=3,"TRUE",IF($Q39+Z39+AA39=6,"TRUE","FALSE"))))</f>
      </c>
      <c r="AN39" s="92"/>
      <c r="AO39" s="92"/>
    </row>
    <row r="40" spans="1:41" s="283" customFormat="1" ht="15.75">
      <c r="A40" s="329">
        <v>8</v>
      </c>
      <c r="B40" s="380"/>
      <c r="C40" s="314"/>
      <c r="D40" s="346"/>
      <c r="E40" s="347"/>
      <c r="F40" s="314"/>
      <c r="G40" s="346"/>
      <c r="H40" s="347"/>
      <c r="I40" s="314"/>
      <c r="J40" s="346"/>
      <c r="K40" s="347"/>
      <c r="L40" s="314"/>
      <c r="M40" s="286">
        <f>IF(D40="","",IF('Attribute G R&amp;R'!AD40="TRUE","Y","N"))</f>
      </c>
      <c r="N40" s="334">
        <f>IF(E40="","",IF('Attribute G R&amp;R'!AE40="TRUE","Y","N"))</f>
      </c>
      <c r="P40" s="365">
        <v>8</v>
      </c>
      <c r="Q40" s="366">
        <f>IF('Attribute G R&amp;R'!B40="","",IF('Attribute G R&amp;R'!B40='[2]Data Entry'!$D$8,'[2]Data Entry'!$C$8,'[2]Data Entry'!$C$9))</f>
      </c>
      <c r="R40" s="367">
        <f>IF('Attribute G R&amp;R'!D40="","",IF('Attribute G R&amp;R'!D40='[2]Data Entry'!$D$8,'[2]Data Entry'!$C$8,'[2]Data Entry'!$C$9))</f>
      </c>
      <c r="S40" s="368">
        <f>IF('Attribute G R&amp;R'!E40="","",IF('Attribute G R&amp;R'!E40='[2]Data Entry'!$D$8,'[2]Data Entry'!$C$8,'[2]Data Entry'!$C$9))</f>
      </c>
      <c r="T40" s="367">
        <f t="shared" si="0"/>
      </c>
      <c r="U40" s="368">
        <f>IF('Attribute G R&amp;R'!$B40="","",IF(AK40="TRUE",1,0))</f>
      </c>
      <c r="V40" s="367">
        <f>IF('Attribute G R&amp;R'!H40="","",IF('Attribute G R&amp;R'!G40='[2]Data Entry'!$D$8,'[2]Data Entry'!$C$8,'[2]Data Entry'!$C$9))</f>
      </c>
      <c r="W40" s="368">
        <f>IF('Attribute G R&amp;R'!G40="","",IF('Attribute G R&amp;R'!H40='[2]Data Entry'!$D$8,'[2]Data Entry'!$C$8,'[2]Data Entry'!$C$9))</f>
      </c>
      <c r="X40" s="367">
        <f t="shared" si="1"/>
      </c>
      <c r="Y40" s="368">
        <f>IF('Attribute G R&amp;R'!$B40="","",IF(AL40="TRUE",1,0))</f>
      </c>
      <c r="Z40" s="367">
        <f>IF('Attribute G R&amp;R'!K40="","",IF('Attribute G R&amp;R'!J40='[2]Data Entry'!$D$8,'[2]Data Entry'!$C$8,'[2]Data Entry'!$C$9))</f>
      </c>
      <c r="AA40" s="367">
        <f>IF('Attribute G R&amp;R'!J40="","",IF('Attribute G R&amp;R'!K40='[2]Data Entry'!$D$8,'[2]Data Entry'!$C$8,'[2]Data Entry'!$C$9))</f>
      </c>
      <c r="AB40" s="367">
        <f t="shared" si="2"/>
      </c>
      <c r="AC40" s="368">
        <f>IF('Attribute G R&amp;R'!$B40="","",IF(AM40="TRUE",1,0))</f>
      </c>
      <c r="AD40" s="369">
        <f>IF('Attribute G R&amp;R'!G40="","",IF(Z40="",AG40,AH40))</f>
      </c>
      <c r="AE40" s="369">
        <f>IF('Attribute G R&amp;R'!G40="","",IF(Z40="",AI40,AJ40))</f>
      </c>
      <c r="AF40" s="300"/>
      <c r="AG40" s="370">
        <f>IF('Attribute G R&amp;R'!G40="","",IF($R40+$S40+$V40+$W40=4,"TRUE",IF($R40+$S40+$V40+$W40=8,"TRUE","FALSE")))</f>
      </c>
      <c r="AH40" s="370">
        <f>IF('Attribute G R&amp;R'!J40="","",IF($R40+$S40+$V40+$W40+$Z40+$AA40=6,"TRUE",IF($R40+$S40+$V40+$W40+$Z40+$AA40=12,"TRUE","FALSE")))</f>
      </c>
      <c r="AI40" s="370">
        <f>IF('Attribute G R&amp;R'!G40="","",IF($R40+$S40+$V40+$W40+$Q40=5,"TRUE",IF($R40+$S40+$V40+$W40+$Q40=10,"TRUE","FALSE")))</f>
      </c>
      <c r="AJ40" s="370">
        <f>IF('Attribute G R&amp;R'!J40="","",IF($R40+$S40+$V40+$W40+$Z40+$AA40+$Q40=7,"TRUE",IF($R40+$S40+$V40+$W40+$Z40+$AA40+$Q40=14,"TRUE","FALSE")))</f>
      </c>
      <c r="AK40" s="300">
        <f>IF('Attribute G R&amp;R'!$B40="","",IF(Q40+R40+S40=3,"TRUE",IF(Q40+R40+S40=6,"TRUE","FALSE")))</f>
      </c>
      <c r="AL40" s="300">
        <f>IF('Attribute G R&amp;R'!$B40="","",IF($Q40+V40+W40=3,"TRUE",IF($Q40+V40+W40=6,"TRUE","FALSE")))</f>
      </c>
      <c r="AM40" s="92">
        <f>IF('Attribute G R&amp;R'!J40="","",IF('Attribute G R&amp;R'!$B40="","",IF($Q40+Z40+AA40=3,"TRUE",IF($Q40+Z40+AA40=6,"TRUE","FALSE"))))</f>
      </c>
      <c r="AN40" s="92"/>
      <c r="AO40" s="92"/>
    </row>
    <row r="41" spans="1:41" s="283" customFormat="1" ht="15.75">
      <c r="A41" s="329">
        <v>9</v>
      </c>
      <c r="B41" s="380"/>
      <c r="C41" s="314"/>
      <c r="D41" s="346"/>
      <c r="E41" s="347"/>
      <c r="F41" s="314"/>
      <c r="G41" s="346"/>
      <c r="H41" s="347"/>
      <c r="I41" s="314"/>
      <c r="J41" s="346"/>
      <c r="K41" s="347"/>
      <c r="L41" s="314"/>
      <c r="M41" s="286">
        <f>IF(D41="","",IF('Attribute G R&amp;R'!AD41="TRUE","Y","N"))</f>
      </c>
      <c r="N41" s="334">
        <f>IF(E41="","",IF('Attribute G R&amp;R'!AE41="TRUE","Y","N"))</f>
      </c>
      <c r="P41" s="365">
        <v>9</v>
      </c>
      <c r="Q41" s="366">
        <f>IF('Attribute G R&amp;R'!B41="","",IF('Attribute G R&amp;R'!B41='[2]Data Entry'!$D$8,'[2]Data Entry'!$C$8,'[2]Data Entry'!$C$9))</f>
      </c>
      <c r="R41" s="367">
        <f>IF('Attribute G R&amp;R'!D41="","",IF('Attribute G R&amp;R'!D41='[2]Data Entry'!$D$8,'[2]Data Entry'!$C$8,'[2]Data Entry'!$C$9))</f>
      </c>
      <c r="S41" s="368">
        <f>IF('Attribute G R&amp;R'!E41="","",IF('Attribute G R&amp;R'!E41='[2]Data Entry'!$D$8,'[2]Data Entry'!$C$8,'[2]Data Entry'!$C$9))</f>
      </c>
      <c r="T41" s="367">
        <f t="shared" si="0"/>
      </c>
      <c r="U41" s="368">
        <f>IF('Attribute G R&amp;R'!$B41="","",IF(AK41="TRUE",1,0))</f>
      </c>
      <c r="V41" s="367">
        <f>IF('Attribute G R&amp;R'!H41="","",IF('Attribute G R&amp;R'!G41='[2]Data Entry'!$D$8,'[2]Data Entry'!$C$8,'[2]Data Entry'!$C$9))</f>
      </c>
      <c r="W41" s="368">
        <f>IF('Attribute G R&amp;R'!G41="","",IF('Attribute G R&amp;R'!H41='[2]Data Entry'!$D$8,'[2]Data Entry'!$C$8,'[2]Data Entry'!$C$9))</f>
      </c>
      <c r="X41" s="367">
        <f t="shared" si="1"/>
      </c>
      <c r="Y41" s="368">
        <f>IF('Attribute G R&amp;R'!$B41="","",IF(AL41="TRUE",1,0))</f>
      </c>
      <c r="Z41" s="367">
        <f>IF('Attribute G R&amp;R'!K41="","",IF('Attribute G R&amp;R'!J41='[2]Data Entry'!$D$8,'[2]Data Entry'!$C$8,'[2]Data Entry'!$C$9))</f>
      </c>
      <c r="AA41" s="367">
        <f>IF('Attribute G R&amp;R'!J41="","",IF('Attribute G R&amp;R'!K41='[2]Data Entry'!$D$8,'[2]Data Entry'!$C$8,'[2]Data Entry'!$C$9))</f>
      </c>
      <c r="AB41" s="367">
        <f t="shared" si="2"/>
      </c>
      <c r="AC41" s="368">
        <f>IF('Attribute G R&amp;R'!$B41="","",IF(AM41="TRUE",1,0))</f>
      </c>
      <c r="AD41" s="369">
        <f>IF('Attribute G R&amp;R'!G41="","",IF(Z41="",AG41,AH41))</f>
      </c>
      <c r="AE41" s="369">
        <f>IF('Attribute G R&amp;R'!G41="","",IF(Z41="",AI41,AJ41))</f>
      </c>
      <c r="AF41" s="300"/>
      <c r="AG41" s="370">
        <f>IF('Attribute G R&amp;R'!G41="","",IF($R41+$S41+$V41+$W41=4,"TRUE",IF($R41+$S41+$V41+$W41=8,"TRUE","FALSE")))</f>
      </c>
      <c r="AH41" s="370">
        <f>IF('Attribute G R&amp;R'!J41="","",IF($R41+$S41+$V41+$W41+$Z41+$AA41=6,"TRUE",IF($R41+$S41+$V41+$W41+$Z41+$AA41=12,"TRUE","FALSE")))</f>
      </c>
      <c r="AI41" s="370">
        <f>IF('Attribute G R&amp;R'!G41="","",IF($R41+$S41+$V41+$W41+$Q41=5,"TRUE",IF($R41+$S41+$V41+$W41+$Q41=10,"TRUE","FALSE")))</f>
      </c>
      <c r="AJ41" s="370">
        <f>IF('Attribute G R&amp;R'!J41="","",IF($R41+$S41+$V41+$W41+$Z41+$AA41+$Q41=7,"TRUE",IF($R41+$S41+$V41+$W41+$Z41+$AA41+$Q41=14,"TRUE","FALSE")))</f>
      </c>
      <c r="AK41" s="300">
        <f>IF('Attribute G R&amp;R'!$B41="","",IF(Q41+R41+S41=3,"TRUE",IF(Q41+R41+S41=6,"TRUE","FALSE")))</f>
      </c>
      <c r="AL41" s="300">
        <f>IF('Attribute G R&amp;R'!$B41="","",IF($Q41+V41+W41=3,"TRUE",IF($Q41+V41+W41=6,"TRUE","FALSE")))</f>
      </c>
      <c r="AM41" s="92">
        <f>IF('Attribute G R&amp;R'!J41="","",IF('Attribute G R&amp;R'!$B41="","",IF($Q41+Z41+AA41=3,"TRUE",IF($Q41+Z41+AA41=6,"TRUE","FALSE"))))</f>
      </c>
      <c r="AN41" s="92"/>
      <c r="AO41" s="92"/>
    </row>
    <row r="42" spans="1:41" s="283" customFormat="1" ht="15.75">
      <c r="A42" s="329">
        <v>10</v>
      </c>
      <c r="B42" s="380"/>
      <c r="C42" s="314"/>
      <c r="D42" s="346"/>
      <c r="E42" s="347"/>
      <c r="F42" s="314"/>
      <c r="G42" s="346"/>
      <c r="H42" s="347"/>
      <c r="I42" s="314"/>
      <c r="J42" s="346"/>
      <c r="K42" s="347"/>
      <c r="L42" s="314"/>
      <c r="M42" s="286">
        <f>IF(D42="","",IF('Attribute G R&amp;R'!AD42="TRUE","Y","N"))</f>
      </c>
      <c r="N42" s="334">
        <f>IF(E42="","",IF('Attribute G R&amp;R'!AE42="TRUE","Y","N"))</f>
      </c>
      <c r="P42" s="365">
        <v>10</v>
      </c>
      <c r="Q42" s="366">
        <f>IF('Attribute G R&amp;R'!B42="","",IF('Attribute G R&amp;R'!B42='[2]Data Entry'!$D$8,'[2]Data Entry'!$C$8,'[2]Data Entry'!$C$9))</f>
      </c>
      <c r="R42" s="367">
        <f>IF('Attribute G R&amp;R'!D42="","",IF('Attribute G R&amp;R'!D42='[2]Data Entry'!$D$8,'[2]Data Entry'!$C$8,'[2]Data Entry'!$C$9))</f>
      </c>
      <c r="S42" s="368">
        <f>IF('Attribute G R&amp;R'!E42="","",IF('Attribute G R&amp;R'!E42='[2]Data Entry'!$D$8,'[2]Data Entry'!$C$8,'[2]Data Entry'!$C$9))</f>
      </c>
      <c r="T42" s="367">
        <f t="shared" si="0"/>
      </c>
      <c r="U42" s="368">
        <f>IF('Attribute G R&amp;R'!$B42="","",IF(AK42="TRUE",1,0))</f>
      </c>
      <c r="V42" s="367">
        <f>IF('Attribute G R&amp;R'!H42="","",IF('Attribute G R&amp;R'!G42='[2]Data Entry'!$D$8,'[2]Data Entry'!$C$8,'[2]Data Entry'!$C$9))</f>
      </c>
      <c r="W42" s="368">
        <f>IF('Attribute G R&amp;R'!G42="","",IF('Attribute G R&amp;R'!H42='[2]Data Entry'!$D$8,'[2]Data Entry'!$C$8,'[2]Data Entry'!$C$9))</f>
      </c>
      <c r="X42" s="367">
        <f t="shared" si="1"/>
      </c>
      <c r="Y42" s="368">
        <f>IF('Attribute G R&amp;R'!$B42="","",IF(AL42="TRUE",1,0))</f>
      </c>
      <c r="Z42" s="367">
        <f>IF('Attribute G R&amp;R'!K42="","",IF('Attribute G R&amp;R'!J42='[2]Data Entry'!$D$8,'[2]Data Entry'!$C$8,'[2]Data Entry'!$C$9))</f>
      </c>
      <c r="AA42" s="367">
        <f>IF('Attribute G R&amp;R'!J42="","",IF('Attribute G R&amp;R'!K42='[2]Data Entry'!$D$8,'[2]Data Entry'!$C$8,'[2]Data Entry'!$C$9))</f>
      </c>
      <c r="AB42" s="367">
        <f t="shared" si="2"/>
      </c>
      <c r="AC42" s="368">
        <f>IF('Attribute G R&amp;R'!$B42="","",IF(AM42="TRUE",1,0))</f>
      </c>
      <c r="AD42" s="369">
        <f>IF('Attribute G R&amp;R'!G42="","",IF(Z42="",AG42,AH42))</f>
      </c>
      <c r="AE42" s="369">
        <f>IF('Attribute G R&amp;R'!G42="","",IF(Z42="",AI42,AJ42))</f>
      </c>
      <c r="AF42" s="300"/>
      <c r="AG42" s="370">
        <f>IF('Attribute G R&amp;R'!G42="","",IF($R42+$S42+$V42+$W42=4,"TRUE",IF($R42+$S42+$V42+$W42=8,"TRUE","FALSE")))</f>
      </c>
      <c r="AH42" s="370">
        <f>IF('Attribute G R&amp;R'!J42="","",IF($R42+$S42+$V42+$W42+$Z42+$AA42=6,"TRUE",IF($R42+$S42+$V42+$W42+$Z42+$AA42=12,"TRUE","FALSE")))</f>
      </c>
      <c r="AI42" s="370">
        <f>IF('Attribute G R&amp;R'!G42="","",IF($R42+$S42+$V42+$W42+$Q42=5,"TRUE",IF($R42+$S42+$V42+$W42+$Q42=10,"TRUE","FALSE")))</f>
      </c>
      <c r="AJ42" s="370">
        <f>IF('Attribute G R&amp;R'!J42="","",IF($R42+$S42+$V42+$W42+$Z42+$AA42+$Q42=7,"TRUE",IF($R42+$S42+$V42+$W42+$Z42+$AA42+$Q42=14,"TRUE","FALSE")))</f>
      </c>
      <c r="AK42" s="300">
        <f>IF('Attribute G R&amp;R'!$B42="","",IF(Q42+R42+S42=3,"TRUE",IF(Q42+R42+S42=6,"TRUE","FALSE")))</f>
      </c>
      <c r="AL42" s="300">
        <f>IF('Attribute G R&amp;R'!$B42="","",IF($Q42+V42+W42=3,"TRUE",IF($Q42+V42+W42=6,"TRUE","FALSE")))</f>
      </c>
      <c r="AM42" s="92">
        <f>IF('Attribute G R&amp;R'!J42="","",IF('Attribute G R&amp;R'!$B42="","",IF($Q42+Z42+AA42=3,"TRUE",IF($Q42+Z42+AA42=6,"TRUE","FALSE"))))</f>
      </c>
      <c r="AN42" s="92"/>
      <c r="AO42" s="92"/>
    </row>
    <row r="43" spans="1:41" s="283" customFormat="1" ht="15.75">
      <c r="A43" s="329">
        <v>11</v>
      </c>
      <c r="B43" s="380"/>
      <c r="C43" s="314"/>
      <c r="D43" s="346"/>
      <c r="E43" s="347"/>
      <c r="F43" s="314"/>
      <c r="G43" s="346"/>
      <c r="H43" s="347"/>
      <c r="I43" s="314"/>
      <c r="J43" s="346"/>
      <c r="K43" s="347"/>
      <c r="L43" s="314"/>
      <c r="M43" s="286">
        <f>IF(D43="","",IF('Attribute G R&amp;R'!AD43="TRUE","Y","N"))</f>
      </c>
      <c r="N43" s="334">
        <f>IF(E43="","",IF('Attribute G R&amp;R'!AE43="TRUE","Y","N"))</f>
      </c>
      <c r="P43" s="365">
        <v>11</v>
      </c>
      <c r="Q43" s="366">
        <f>IF('Attribute G R&amp;R'!B43="","",IF('Attribute G R&amp;R'!B43='[2]Data Entry'!$D$8,'[2]Data Entry'!$C$8,'[2]Data Entry'!$C$9))</f>
      </c>
      <c r="R43" s="367">
        <f>IF('Attribute G R&amp;R'!D43="","",IF('Attribute G R&amp;R'!D43='[2]Data Entry'!$D$8,'[2]Data Entry'!$C$8,'[2]Data Entry'!$C$9))</f>
      </c>
      <c r="S43" s="368">
        <f>IF('Attribute G R&amp;R'!E43="","",IF('Attribute G R&amp;R'!E43='[2]Data Entry'!$D$8,'[2]Data Entry'!$C$8,'[2]Data Entry'!$C$9))</f>
      </c>
      <c r="T43" s="367">
        <f t="shared" si="0"/>
      </c>
      <c r="U43" s="368">
        <f>IF('Attribute G R&amp;R'!$B43="","",IF(AK43="TRUE",1,0))</f>
      </c>
      <c r="V43" s="367">
        <f>IF('Attribute G R&amp;R'!H43="","",IF('Attribute G R&amp;R'!G43='[2]Data Entry'!$D$8,'[2]Data Entry'!$C$8,'[2]Data Entry'!$C$9))</f>
      </c>
      <c r="W43" s="368">
        <f>IF('Attribute G R&amp;R'!G43="","",IF('Attribute G R&amp;R'!H43='[2]Data Entry'!$D$8,'[2]Data Entry'!$C$8,'[2]Data Entry'!$C$9))</f>
      </c>
      <c r="X43" s="367">
        <f t="shared" si="1"/>
      </c>
      <c r="Y43" s="368">
        <f>IF('Attribute G R&amp;R'!$B43="","",IF(AL43="TRUE",1,0))</f>
      </c>
      <c r="Z43" s="367">
        <f>IF('Attribute G R&amp;R'!K43="","",IF('Attribute G R&amp;R'!J43='[2]Data Entry'!$D$8,'[2]Data Entry'!$C$8,'[2]Data Entry'!$C$9))</f>
      </c>
      <c r="AA43" s="367">
        <f>IF('Attribute G R&amp;R'!J43="","",IF('Attribute G R&amp;R'!K43='[2]Data Entry'!$D$8,'[2]Data Entry'!$C$8,'[2]Data Entry'!$C$9))</f>
      </c>
      <c r="AB43" s="367">
        <f t="shared" si="2"/>
      </c>
      <c r="AC43" s="368">
        <f>IF('Attribute G R&amp;R'!$B43="","",IF(AM43="TRUE",1,0))</f>
      </c>
      <c r="AD43" s="369">
        <f>IF('Attribute G R&amp;R'!G43="","",IF(Z43="",AG43,AH43))</f>
      </c>
      <c r="AE43" s="369">
        <f>IF('Attribute G R&amp;R'!G43="","",IF(Z43="",AI43,AJ43))</f>
      </c>
      <c r="AF43" s="300"/>
      <c r="AG43" s="370">
        <f>IF('Attribute G R&amp;R'!G43="","",IF($R43+$S43+$V43+$W43=4,"TRUE",IF($R43+$S43+$V43+$W43=8,"TRUE","FALSE")))</f>
      </c>
      <c r="AH43" s="370">
        <f>IF('Attribute G R&amp;R'!J43="","",IF($R43+$S43+$V43+$W43+$Z43+$AA43=6,"TRUE",IF($R43+$S43+$V43+$W43+$Z43+$AA43=12,"TRUE","FALSE")))</f>
      </c>
      <c r="AI43" s="370">
        <f>IF('Attribute G R&amp;R'!G43="","",IF($R43+$S43+$V43+$W43+$Q43=5,"TRUE",IF($R43+$S43+$V43+$W43+$Q43=10,"TRUE","FALSE")))</f>
      </c>
      <c r="AJ43" s="370">
        <f>IF('Attribute G R&amp;R'!J43="","",IF($R43+$S43+$V43+$W43+$Z43+$AA43+$Q43=7,"TRUE",IF($R43+$S43+$V43+$W43+$Z43+$AA43+$Q43=14,"TRUE","FALSE")))</f>
      </c>
      <c r="AK43" s="300">
        <f>IF('Attribute G R&amp;R'!$B43="","",IF(Q43+R43+S43=3,"TRUE",IF(Q43+R43+S43=6,"TRUE","FALSE")))</f>
      </c>
      <c r="AL43" s="300">
        <f>IF('Attribute G R&amp;R'!$B43="","",IF($Q43+V43+W43=3,"TRUE",IF($Q43+V43+W43=6,"TRUE","FALSE")))</f>
      </c>
      <c r="AM43" s="92">
        <f>IF('Attribute G R&amp;R'!J43="","",IF('Attribute G R&amp;R'!$B43="","",IF($Q43+Z43+AA43=3,"TRUE",IF($Q43+Z43+AA43=6,"TRUE","FALSE"))))</f>
      </c>
      <c r="AN43" s="92"/>
      <c r="AO43" s="92"/>
    </row>
    <row r="44" spans="1:41" s="283" customFormat="1" ht="15.75">
      <c r="A44" s="329">
        <v>12</v>
      </c>
      <c r="B44" s="380"/>
      <c r="C44" s="314"/>
      <c r="D44" s="346"/>
      <c r="E44" s="347"/>
      <c r="F44" s="314"/>
      <c r="G44" s="346"/>
      <c r="H44" s="347"/>
      <c r="I44" s="314"/>
      <c r="J44" s="346"/>
      <c r="K44" s="347"/>
      <c r="L44" s="314"/>
      <c r="M44" s="286">
        <f>IF(D44="","",IF('Attribute G R&amp;R'!AD44="TRUE","Y","N"))</f>
      </c>
      <c r="N44" s="334">
        <f>IF(E44="","",IF('Attribute G R&amp;R'!AE44="TRUE","Y","N"))</f>
      </c>
      <c r="P44" s="365">
        <v>12</v>
      </c>
      <c r="Q44" s="366">
        <f>IF('Attribute G R&amp;R'!B44="","",IF('Attribute G R&amp;R'!B44='[2]Data Entry'!$D$8,'[2]Data Entry'!$C$8,'[2]Data Entry'!$C$9))</f>
      </c>
      <c r="R44" s="367">
        <f>IF('Attribute G R&amp;R'!D44="","",IF('Attribute G R&amp;R'!D44='[2]Data Entry'!$D$8,'[2]Data Entry'!$C$8,'[2]Data Entry'!$C$9))</f>
      </c>
      <c r="S44" s="368">
        <f>IF('Attribute G R&amp;R'!E44="","",IF('Attribute G R&amp;R'!E44='[2]Data Entry'!$D$8,'[2]Data Entry'!$C$8,'[2]Data Entry'!$C$9))</f>
      </c>
      <c r="T44" s="367">
        <f t="shared" si="0"/>
      </c>
      <c r="U44" s="368">
        <f>IF('Attribute G R&amp;R'!$B44="","",IF(AK44="TRUE",1,0))</f>
      </c>
      <c r="V44" s="367">
        <f>IF('Attribute G R&amp;R'!H44="","",IF('Attribute G R&amp;R'!G44='[2]Data Entry'!$D$8,'[2]Data Entry'!$C$8,'[2]Data Entry'!$C$9))</f>
      </c>
      <c r="W44" s="368">
        <f>IF('Attribute G R&amp;R'!G44="","",IF('Attribute G R&amp;R'!H44='[2]Data Entry'!$D$8,'[2]Data Entry'!$C$8,'[2]Data Entry'!$C$9))</f>
      </c>
      <c r="X44" s="367">
        <f t="shared" si="1"/>
      </c>
      <c r="Y44" s="368">
        <f>IF('Attribute G R&amp;R'!$B44="","",IF(AL44="TRUE",1,0))</f>
      </c>
      <c r="Z44" s="367">
        <f>IF('Attribute G R&amp;R'!K44="","",IF('Attribute G R&amp;R'!J44='[2]Data Entry'!$D$8,'[2]Data Entry'!$C$8,'[2]Data Entry'!$C$9))</f>
      </c>
      <c r="AA44" s="367">
        <f>IF('Attribute G R&amp;R'!J44="","",IF('Attribute G R&amp;R'!K44='[2]Data Entry'!$D$8,'[2]Data Entry'!$C$8,'[2]Data Entry'!$C$9))</f>
      </c>
      <c r="AB44" s="367">
        <f t="shared" si="2"/>
      </c>
      <c r="AC44" s="368">
        <f>IF('Attribute G R&amp;R'!$B44="","",IF(AM44="TRUE",1,0))</f>
      </c>
      <c r="AD44" s="369">
        <f>IF('Attribute G R&amp;R'!G44="","",IF(Z44="",AG44,AH44))</f>
      </c>
      <c r="AE44" s="369">
        <f>IF('Attribute G R&amp;R'!G44="","",IF(Z44="",AI44,AJ44))</f>
      </c>
      <c r="AF44" s="300"/>
      <c r="AG44" s="370">
        <f>IF('Attribute G R&amp;R'!G44="","",IF($R44+$S44+$V44+$W44=4,"TRUE",IF($R44+$S44+$V44+$W44=8,"TRUE","FALSE")))</f>
      </c>
      <c r="AH44" s="370">
        <f>IF('Attribute G R&amp;R'!J44="","",IF($R44+$S44+$V44+$W44+$Z44+$AA44=6,"TRUE",IF($R44+$S44+$V44+$W44+$Z44+$AA44=12,"TRUE","FALSE")))</f>
      </c>
      <c r="AI44" s="370">
        <f>IF('Attribute G R&amp;R'!G44="","",IF($R44+$S44+$V44+$W44+$Q44=5,"TRUE",IF($R44+$S44+$V44+$W44+$Q44=10,"TRUE","FALSE")))</f>
      </c>
      <c r="AJ44" s="370">
        <f>IF('Attribute G R&amp;R'!J44="","",IF($R44+$S44+$V44+$W44+$Z44+$AA44+$Q44=7,"TRUE",IF($R44+$S44+$V44+$W44+$Z44+$AA44+$Q44=14,"TRUE","FALSE")))</f>
      </c>
      <c r="AK44" s="300">
        <f>IF('Attribute G R&amp;R'!$B44="","",IF(Q44+R44+S44=3,"TRUE",IF(Q44+R44+S44=6,"TRUE","FALSE")))</f>
      </c>
      <c r="AL44" s="300">
        <f>IF('Attribute G R&amp;R'!$B44="","",IF($Q44+V44+W44=3,"TRUE",IF($Q44+V44+W44=6,"TRUE","FALSE")))</f>
      </c>
      <c r="AM44" s="92">
        <f>IF('Attribute G R&amp;R'!J44="","",IF('Attribute G R&amp;R'!$B44="","",IF($Q44+Z44+AA44=3,"TRUE",IF($Q44+Z44+AA44=6,"TRUE","FALSE"))))</f>
      </c>
      <c r="AN44" s="92"/>
      <c r="AO44" s="92"/>
    </row>
    <row r="45" spans="1:41" s="283" customFormat="1" ht="15.75">
      <c r="A45" s="329">
        <v>13</v>
      </c>
      <c r="B45" s="380"/>
      <c r="C45" s="314"/>
      <c r="D45" s="346"/>
      <c r="E45" s="347"/>
      <c r="F45" s="314"/>
      <c r="G45" s="346"/>
      <c r="H45" s="347"/>
      <c r="I45" s="314"/>
      <c r="J45" s="346"/>
      <c r="K45" s="347"/>
      <c r="L45" s="314"/>
      <c r="M45" s="286">
        <f>IF(D45="","",IF('Attribute G R&amp;R'!AD45="TRUE","Y","N"))</f>
      </c>
      <c r="N45" s="334">
        <f>IF(E45="","",IF('Attribute G R&amp;R'!AE45="TRUE","Y","N"))</f>
      </c>
      <c r="P45" s="365">
        <v>13</v>
      </c>
      <c r="Q45" s="366">
        <f>IF('Attribute G R&amp;R'!B45="","",IF('Attribute G R&amp;R'!B45='[2]Data Entry'!$D$8,'[2]Data Entry'!$C$8,'[2]Data Entry'!$C$9))</f>
      </c>
      <c r="R45" s="367">
        <f>IF('Attribute G R&amp;R'!D45="","",IF('Attribute G R&amp;R'!D45='[2]Data Entry'!$D$8,'[2]Data Entry'!$C$8,'[2]Data Entry'!$C$9))</f>
      </c>
      <c r="S45" s="368">
        <f>IF('Attribute G R&amp;R'!E45="","",IF('Attribute G R&amp;R'!E45='[2]Data Entry'!$D$8,'[2]Data Entry'!$C$8,'[2]Data Entry'!$C$9))</f>
      </c>
      <c r="T45" s="367">
        <f t="shared" si="0"/>
      </c>
      <c r="U45" s="368">
        <f>IF('Attribute G R&amp;R'!$B45="","",IF(AK45="TRUE",1,0))</f>
      </c>
      <c r="V45" s="367">
        <f>IF('Attribute G R&amp;R'!H45="","",IF('Attribute G R&amp;R'!G45='[2]Data Entry'!$D$8,'[2]Data Entry'!$C$8,'[2]Data Entry'!$C$9))</f>
      </c>
      <c r="W45" s="368">
        <f>IF('Attribute G R&amp;R'!G45="","",IF('Attribute G R&amp;R'!H45='[2]Data Entry'!$D$8,'[2]Data Entry'!$C$8,'[2]Data Entry'!$C$9))</f>
      </c>
      <c r="X45" s="367">
        <f t="shared" si="1"/>
      </c>
      <c r="Y45" s="368">
        <f>IF('Attribute G R&amp;R'!$B45="","",IF(AL45="TRUE",1,0))</f>
      </c>
      <c r="Z45" s="367">
        <f>IF('Attribute G R&amp;R'!K45="","",IF('Attribute G R&amp;R'!J45='[2]Data Entry'!$D$8,'[2]Data Entry'!$C$8,'[2]Data Entry'!$C$9))</f>
      </c>
      <c r="AA45" s="367">
        <f>IF('Attribute G R&amp;R'!J45="","",IF('Attribute G R&amp;R'!K45='[2]Data Entry'!$D$8,'[2]Data Entry'!$C$8,'[2]Data Entry'!$C$9))</f>
      </c>
      <c r="AB45" s="367">
        <f t="shared" si="2"/>
      </c>
      <c r="AC45" s="368">
        <f>IF('Attribute G R&amp;R'!$B45="","",IF(AM45="TRUE",1,0))</f>
      </c>
      <c r="AD45" s="369">
        <f>IF('Attribute G R&amp;R'!G45="","",IF(Z45="",AG45,AH45))</f>
      </c>
      <c r="AE45" s="369">
        <f>IF('Attribute G R&amp;R'!G45="","",IF(Z45="",AI45,AJ45))</f>
      </c>
      <c r="AF45" s="300"/>
      <c r="AG45" s="370">
        <f>IF('Attribute G R&amp;R'!G45="","",IF($R45+$S45+$V45+$W45=4,"TRUE",IF($R45+$S45+$V45+$W45=8,"TRUE","FALSE")))</f>
      </c>
      <c r="AH45" s="370">
        <f>IF('Attribute G R&amp;R'!J45="","",IF($R45+$S45+$V45+$W45+$Z45+$AA45=6,"TRUE",IF($R45+$S45+$V45+$W45+$Z45+$AA45=12,"TRUE","FALSE")))</f>
      </c>
      <c r="AI45" s="370">
        <f>IF('Attribute G R&amp;R'!G45="","",IF($R45+$S45+$V45+$W45+$Q45=5,"TRUE",IF($R45+$S45+$V45+$W45+$Q45=10,"TRUE","FALSE")))</f>
      </c>
      <c r="AJ45" s="370">
        <f>IF('Attribute G R&amp;R'!J45="","",IF($R45+$S45+$V45+$W45+$Z45+$AA45+$Q45=7,"TRUE",IF($R45+$S45+$V45+$W45+$Z45+$AA45+$Q45=14,"TRUE","FALSE")))</f>
      </c>
      <c r="AK45" s="300">
        <f>IF('Attribute G R&amp;R'!$B45="","",IF(Q45+R45+S45=3,"TRUE",IF(Q45+R45+S45=6,"TRUE","FALSE")))</f>
      </c>
      <c r="AL45" s="300">
        <f>IF('Attribute G R&amp;R'!$B45="","",IF($Q45+V45+W45=3,"TRUE",IF($Q45+V45+W45=6,"TRUE","FALSE")))</f>
      </c>
      <c r="AM45" s="92">
        <f>IF('Attribute G R&amp;R'!J45="","",IF('Attribute G R&amp;R'!$B45="","",IF($Q45+Z45+AA45=3,"TRUE",IF($Q45+Z45+AA45=6,"TRUE","FALSE"))))</f>
      </c>
      <c r="AN45" s="92"/>
      <c r="AO45" s="92"/>
    </row>
    <row r="46" spans="1:41" s="283" customFormat="1" ht="15.75">
      <c r="A46" s="329">
        <v>14</v>
      </c>
      <c r="B46" s="380"/>
      <c r="C46" s="314"/>
      <c r="D46" s="346"/>
      <c r="E46" s="347"/>
      <c r="F46" s="314"/>
      <c r="G46" s="346"/>
      <c r="H46" s="347"/>
      <c r="I46" s="314"/>
      <c r="J46" s="346"/>
      <c r="K46" s="347"/>
      <c r="L46" s="314"/>
      <c r="M46" s="286">
        <f>IF(D46="","",IF('Attribute G R&amp;R'!AD46="TRUE","Y","N"))</f>
      </c>
      <c r="N46" s="334">
        <f>IF(E46="","",IF('Attribute G R&amp;R'!AE46="TRUE","Y","N"))</f>
      </c>
      <c r="P46" s="365">
        <v>14</v>
      </c>
      <c r="Q46" s="366">
        <f>IF('Attribute G R&amp;R'!B46="","",IF('Attribute G R&amp;R'!B46='[2]Data Entry'!$D$8,'[2]Data Entry'!$C$8,'[2]Data Entry'!$C$9))</f>
      </c>
      <c r="R46" s="367">
        <f>IF('Attribute G R&amp;R'!D46="","",IF('Attribute G R&amp;R'!D46='[2]Data Entry'!$D$8,'[2]Data Entry'!$C$8,'[2]Data Entry'!$C$9))</f>
      </c>
      <c r="S46" s="368">
        <f>IF('Attribute G R&amp;R'!E46="","",IF('Attribute G R&amp;R'!E46='[2]Data Entry'!$D$8,'[2]Data Entry'!$C$8,'[2]Data Entry'!$C$9))</f>
      </c>
      <c r="T46" s="367">
        <f t="shared" si="0"/>
      </c>
      <c r="U46" s="368">
        <f>IF('Attribute G R&amp;R'!$B46="","",IF(AK46="TRUE",1,0))</f>
      </c>
      <c r="V46" s="367">
        <f>IF('Attribute G R&amp;R'!H46="","",IF('Attribute G R&amp;R'!G46='[2]Data Entry'!$D$8,'[2]Data Entry'!$C$8,'[2]Data Entry'!$C$9))</f>
      </c>
      <c r="W46" s="368">
        <f>IF('Attribute G R&amp;R'!G46="","",IF('Attribute G R&amp;R'!H46='[2]Data Entry'!$D$8,'[2]Data Entry'!$C$8,'[2]Data Entry'!$C$9))</f>
      </c>
      <c r="X46" s="367">
        <f t="shared" si="1"/>
      </c>
      <c r="Y46" s="368">
        <f>IF('Attribute G R&amp;R'!$B46="","",IF(AL46="TRUE",1,0))</f>
      </c>
      <c r="Z46" s="367">
        <f>IF('Attribute G R&amp;R'!K46="","",IF('Attribute G R&amp;R'!J46='[2]Data Entry'!$D$8,'[2]Data Entry'!$C$8,'[2]Data Entry'!$C$9))</f>
      </c>
      <c r="AA46" s="367">
        <f>IF('Attribute G R&amp;R'!J46="","",IF('Attribute G R&amp;R'!K46='[2]Data Entry'!$D$8,'[2]Data Entry'!$C$8,'[2]Data Entry'!$C$9))</f>
      </c>
      <c r="AB46" s="367">
        <f t="shared" si="2"/>
      </c>
      <c r="AC46" s="368">
        <f>IF('Attribute G R&amp;R'!$B46="","",IF(AM46="TRUE",1,0))</f>
      </c>
      <c r="AD46" s="369">
        <f>IF('Attribute G R&amp;R'!G46="","",IF(Z46="",AG46,AH46))</f>
      </c>
      <c r="AE46" s="369">
        <f>IF('Attribute G R&amp;R'!G46="","",IF(Z46="",AI46,AJ46))</f>
      </c>
      <c r="AF46" s="300"/>
      <c r="AG46" s="370">
        <f>IF('Attribute G R&amp;R'!G46="","",IF($R46+$S46+$V46+$W46=4,"TRUE",IF($R46+$S46+$V46+$W46=8,"TRUE","FALSE")))</f>
      </c>
      <c r="AH46" s="370">
        <f>IF('Attribute G R&amp;R'!J46="","",IF($R46+$S46+$V46+$W46+$Z46+$AA46=6,"TRUE",IF($R46+$S46+$V46+$W46+$Z46+$AA46=12,"TRUE","FALSE")))</f>
      </c>
      <c r="AI46" s="370">
        <f>IF('Attribute G R&amp;R'!G46="","",IF($R46+$S46+$V46+$W46+$Q46=5,"TRUE",IF($R46+$S46+$V46+$W46+$Q46=10,"TRUE","FALSE")))</f>
      </c>
      <c r="AJ46" s="370">
        <f>IF('Attribute G R&amp;R'!J46="","",IF($R46+$S46+$V46+$W46+$Z46+$AA46+$Q46=7,"TRUE",IF($R46+$S46+$V46+$W46+$Z46+$AA46+$Q46=14,"TRUE","FALSE")))</f>
      </c>
      <c r="AK46" s="300">
        <f>IF('Attribute G R&amp;R'!$B46="","",IF(Q46+R46+S46=3,"TRUE",IF(Q46+R46+S46=6,"TRUE","FALSE")))</f>
      </c>
      <c r="AL46" s="300">
        <f>IF('Attribute G R&amp;R'!$B46="","",IF($Q46+V46+W46=3,"TRUE",IF($Q46+V46+W46=6,"TRUE","FALSE")))</f>
      </c>
      <c r="AM46" s="92">
        <f>IF('Attribute G R&amp;R'!J46="","",IF('Attribute G R&amp;R'!$B46="","",IF($Q46+Z46+AA46=3,"TRUE",IF($Q46+Z46+AA46=6,"TRUE","FALSE"))))</f>
      </c>
      <c r="AN46" s="92"/>
      <c r="AO46" s="92"/>
    </row>
    <row r="47" spans="1:41" s="283" customFormat="1" ht="15.75">
      <c r="A47" s="329">
        <v>15</v>
      </c>
      <c r="B47" s="380"/>
      <c r="C47" s="314"/>
      <c r="D47" s="346"/>
      <c r="E47" s="347"/>
      <c r="F47" s="314"/>
      <c r="G47" s="346"/>
      <c r="H47" s="347"/>
      <c r="I47" s="314"/>
      <c r="J47" s="346"/>
      <c r="K47" s="347"/>
      <c r="L47" s="314"/>
      <c r="M47" s="286">
        <f>IF(D47="","",IF('Attribute G R&amp;R'!AD47="TRUE","Y","N"))</f>
      </c>
      <c r="N47" s="334">
        <f>IF(E47="","",IF('Attribute G R&amp;R'!AE47="TRUE","Y","N"))</f>
      </c>
      <c r="P47" s="365">
        <v>15</v>
      </c>
      <c r="Q47" s="366">
        <f>IF('Attribute G R&amp;R'!B47="","",IF('Attribute G R&amp;R'!B47='[2]Data Entry'!$D$8,'[2]Data Entry'!$C$8,'[2]Data Entry'!$C$9))</f>
      </c>
      <c r="R47" s="367">
        <f>IF('Attribute G R&amp;R'!D47="","",IF('Attribute G R&amp;R'!D47='[2]Data Entry'!$D$8,'[2]Data Entry'!$C$8,'[2]Data Entry'!$C$9))</f>
      </c>
      <c r="S47" s="368">
        <f>IF('Attribute G R&amp;R'!E47="","",IF('Attribute G R&amp;R'!E47='[2]Data Entry'!$D$8,'[2]Data Entry'!$C$8,'[2]Data Entry'!$C$9))</f>
      </c>
      <c r="T47" s="367">
        <f t="shared" si="0"/>
      </c>
      <c r="U47" s="368">
        <f>IF('Attribute G R&amp;R'!$B47="","",IF(AK47="TRUE",1,0))</f>
      </c>
      <c r="V47" s="367">
        <f>IF('Attribute G R&amp;R'!H47="","",IF('Attribute G R&amp;R'!G47='[2]Data Entry'!$D$8,'[2]Data Entry'!$C$8,'[2]Data Entry'!$C$9))</f>
      </c>
      <c r="W47" s="368">
        <f>IF('Attribute G R&amp;R'!G47="","",IF('Attribute G R&amp;R'!H47='[2]Data Entry'!$D$8,'[2]Data Entry'!$C$8,'[2]Data Entry'!$C$9))</f>
      </c>
      <c r="X47" s="367">
        <f t="shared" si="1"/>
      </c>
      <c r="Y47" s="368">
        <f>IF('Attribute G R&amp;R'!$B47="","",IF(AL47="TRUE",1,0))</f>
      </c>
      <c r="Z47" s="367">
        <f>IF('Attribute G R&amp;R'!K47="","",IF('Attribute G R&amp;R'!J47='[2]Data Entry'!$D$8,'[2]Data Entry'!$C$8,'[2]Data Entry'!$C$9))</f>
      </c>
      <c r="AA47" s="367">
        <f>IF('Attribute G R&amp;R'!J47="","",IF('Attribute G R&amp;R'!K47='[2]Data Entry'!$D$8,'[2]Data Entry'!$C$8,'[2]Data Entry'!$C$9))</f>
      </c>
      <c r="AB47" s="367">
        <f t="shared" si="2"/>
      </c>
      <c r="AC47" s="368">
        <f>IF('Attribute G R&amp;R'!$B47="","",IF(AM47="TRUE",1,0))</f>
      </c>
      <c r="AD47" s="369">
        <f>IF('Attribute G R&amp;R'!G47="","",IF(Z47="",AG47,AH47))</f>
      </c>
      <c r="AE47" s="369">
        <f>IF('Attribute G R&amp;R'!G47="","",IF(Z47="",AI47,AJ47))</f>
      </c>
      <c r="AF47" s="300"/>
      <c r="AG47" s="370">
        <f>IF('Attribute G R&amp;R'!G47="","",IF($R47+$S47+$V47+$W47=4,"TRUE",IF($R47+$S47+$V47+$W47=8,"TRUE","FALSE")))</f>
      </c>
      <c r="AH47" s="370">
        <f>IF('Attribute G R&amp;R'!J47="","",IF($R47+$S47+$V47+$W47+$Z47+$AA47=6,"TRUE",IF($R47+$S47+$V47+$W47+$Z47+$AA47=12,"TRUE","FALSE")))</f>
      </c>
      <c r="AI47" s="370">
        <f>IF('Attribute G R&amp;R'!G47="","",IF($R47+$S47+$V47+$W47+$Q47=5,"TRUE",IF($R47+$S47+$V47+$W47+$Q47=10,"TRUE","FALSE")))</f>
      </c>
      <c r="AJ47" s="370">
        <f>IF('Attribute G R&amp;R'!J47="","",IF($R47+$S47+$V47+$W47+$Z47+$AA47+$Q47=7,"TRUE",IF($R47+$S47+$V47+$W47+$Z47+$AA47+$Q47=14,"TRUE","FALSE")))</f>
      </c>
      <c r="AK47" s="300">
        <f>IF('Attribute G R&amp;R'!$B47="","",IF(Q47+R47+S47=3,"TRUE",IF(Q47+R47+S47=6,"TRUE","FALSE")))</f>
      </c>
      <c r="AL47" s="300">
        <f>IF('Attribute G R&amp;R'!$B47="","",IF($Q47+V47+W47=3,"TRUE",IF($Q47+V47+W47=6,"TRUE","FALSE")))</f>
      </c>
      <c r="AM47" s="92">
        <f>IF('Attribute G R&amp;R'!J47="","",IF('Attribute G R&amp;R'!$B47="","",IF($Q47+Z47+AA47=3,"TRUE",IF($Q47+Z47+AA47=6,"TRUE","FALSE"))))</f>
      </c>
      <c r="AN47" s="92"/>
      <c r="AO47" s="92"/>
    </row>
    <row r="48" spans="1:41" s="283" customFormat="1" ht="15.75">
      <c r="A48" s="329">
        <v>16</v>
      </c>
      <c r="B48" s="380"/>
      <c r="C48" s="314"/>
      <c r="D48" s="346"/>
      <c r="E48" s="347"/>
      <c r="F48" s="314"/>
      <c r="G48" s="346"/>
      <c r="H48" s="347"/>
      <c r="I48" s="314"/>
      <c r="J48" s="346"/>
      <c r="K48" s="347"/>
      <c r="L48" s="314"/>
      <c r="M48" s="286">
        <f>IF(D48="","",IF('Attribute G R&amp;R'!AD48="TRUE","Y","N"))</f>
      </c>
      <c r="N48" s="334">
        <f>IF(E48="","",IF('Attribute G R&amp;R'!AE48="TRUE","Y","N"))</f>
      </c>
      <c r="P48" s="365">
        <v>16</v>
      </c>
      <c r="Q48" s="366">
        <f>IF('Attribute G R&amp;R'!B48="","",IF('Attribute G R&amp;R'!B48='[2]Data Entry'!$D$8,'[2]Data Entry'!$C$8,'[2]Data Entry'!$C$9))</f>
      </c>
      <c r="R48" s="367">
        <f>IF('Attribute G R&amp;R'!D48="","",IF('Attribute G R&amp;R'!D48='[2]Data Entry'!$D$8,'[2]Data Entry'!$C$8,'[2]Data Entry'!$C$9))</f>
      </c>
      <c r="S48" s="368">
        <f>IF('Attribute G R&amp;R'!E48="","",IF('Attribute G R&amp;R'!E48='[2]Data Entry'!$D$8,'[2]Data Entry'!$C$8,'[2]Data Entry'!$C$9))</f>
      </c>
      <c r="T48" s="367">
        <f t="shared" si="0"/>
      </c>
      <c r="U48" s="368">
        <f>IF('Attribute G R&amp;R'!$B48="","",IF(AK48="TRUE",1,0))</f>
      </c>
      <c r="V48" s="367">
        <f>IF('Attribute G R&amp;R'!H48="","",IF('Attribute G R&amp;R'!G48='[2]Data Entry'!$D$8,'[2]Data Entry'!$C$8,'[2]Data Entry'!$C$9))</f>
      </c>
      <c r="W48" s="368">
        <f>IF('Attribute G R&amp;R'!G48="","",IF('Attribute G R&amp;R'!H48='[2]Data Entry'!$D$8,'[2]Data Entry'!$C$8,'[2]Data Entry'!$C$9))</f>
      </c>
      <c r="X48" s="367">
        <f t="shared" si="1"/>
      </c>
      <c r="Y48" s="368">
        <f>IF('Attribute G R&amp;R'!$B48="","",IF(AL48="TRUE",1,0))</f>
      </c>
      <c r="Z48" s="367">
        <f>IF('Attribute G R&amp;R'!K48="","",IF('Attribute G R&amp;R'!J48='[2]Data Entry'!$D$8,'[2]Data Entry'!$C$8,'[2]Data Entry'!$C$9))</f>
      </c>
      <c r="AA48" s="367">
        <f>IF('Attribute G R&amp;R'!J48="","",IF('Attribute G R&amp;R'!K48='[2]Data Entry'!$D$8,'[2]Data Entry'!$C$8,'[2]Data Entry'!$C$9))</f>
      </c>
      <c r="AB48" s="367">
        <f t="shared" si="2"/>
      </c>
      <c r="AC48" s="368">
        <f>IF('Attribute G R&amp;R'!$B48="","",IF(AM48="TRUE",1,0))</f>
      </c>
      <c r="AD48" s="369">
        <f>IF('Attribute G R&amp;R'!G48="","",IF(Z48="",AG48,AH48))</f>
      </c>
      <c r="AE48" s="369">
        <f>IF('Attribute G R&amp;R'!G48="","",IF(Z48="",AI48,AJ48))</f>
      </c>
      <c r="AF48" s="300"/>
      <c r="AG48" s="370">
        <f>IF('Attribute G R&amp;R'!G48="","",IF($R48+$S48+$V48+$W48=4,"TRUE",IF($R48+$S48+$V48+$W48=8,"TRUE","FALSE")))</f>
      </c>
      <c r="AH48" s="370">
        <f>IF('Attribute G R&amp;R'!J48="","",IF($R48+$S48+$V48+$W48+$Z48+$AA48=6,"TRUE",IF($R48+$S48+$V48+$W48+$Z48+$AA48=12,"TRUE","FALSE")))</f>
      </c>
      <c r="AI48" s="370">
        <f>IF('Attribute G R&amp;R'!G48="","",IF($R48+$S48+$V48+$W48+$Q48=5,"TRUE",IF($R48+$S48+$V48+$W48+$Q48=10,"TRUE","FALSE")))</f>
      </c>
      <c r="AJ48" s="370">
        <f>IF('Attribute G R&amp;R'!J48="","",IF($R48+$S48+$V48+$W48+$Z48+$AA48+$Q48=7,"TRUE",IF($R48+$S48+$V48+$W48+$Z48+$AA48+$Q48=14,"TRUE","FALSE")))</f>
      </c>
      <c r="AK48" s="300">
        <f>IF('Attribute G R&amp;R'!$B48="","",IF(Q48+R48+S48=3,"TRUE",IF(Q48+R48+S48=6,"TRUE","FALSE")))</f>
      </c>
      <c r="AL48" s="300">
        <f>IF('Attribute G R&amp;R'!$B48="","",IF($Q48+V48+W48=3,"TRUE",IF($Q48+V48+W48=6,"TRUE","FALSE")))</f>
      </c>
      <c r="AM48" s="92">
        <f>IF('Attribute G R&amp;R'!J48="","",IF('Attribute G R&amp;R'!$B48="","",IF($Q48+Z48+AA48=3,"TRUE",IF($Q48+Z48+AA48=6,"TRUE","FALSE"))))</f>
      </c>
      <c r="AN48" s="92"/>
      <c r="AO48" s="92"/>
    </row>
    <row r="49" spans="1:41" s="283" customFormat="1" ht="15.75">
      <c r="A49" s="329">
        <v>17</v>
      </c>
      <c r="B49" s="380"/>
      <c r="C49" s="314"/>
      <c r="D49" s="346"/>
      <c r="E49" s="347"/>
      <c r="F49" s="314"/>
      <c r="G49" s="346"/>
      <c r="H49" s="347"/>
      <c r="I49" s="314"/>
      <c r="J49" s="346"/>
      <c r="K49" s="347"/>
      <c r="L49" s="314"/>
      <c r="M49" s="286">
        <f>IF(D49="","",IF('Attribute G R&amp;R'!AD49="TRUE","Y","N"))</f>
      </c>
      <c r="N49" s="334">
        <f>IF(E49="","",IF('Attribute G R&amp;R'!AE49="TRUE","Y","N"))</f>
      </c>
      <c r="P49" s="365">
        <v>17</v>
      </c>
      <c r="Q49" s="366">
        <f>IF('Attribute G R&amp;R'!B49="","",IF('Attribute G R&amp;R'!B49='[2]Data Entry'!$D$8,'[2]Data Entry'!$C$8,'[2]Data Entry'!$C$9))</f>
      </c>
      <c r="R49" s="367">
        <f>IF('Attribute G R&amp;R'!D49="","",IF('Attribute G R&amp;R'!D49='[2]Data Entry'!$D$8,'[2]Data Entry'!$C$8,'[2]Data Entry'!$C$9))</f>
      </c>
      <c r="S49" s="368">
        <f>IF('Attribute G R&amp;R'!E49="","",IF('Attribute G R&amp;R'!E49='[2]Data Entry'!$D$8,'[2]Data Entry'!$C$8,'[2]Data Entry'!$C$9))</f>
      </c>
      <c r="T49" s="367">
        <f t="shared" si="0"/>
      </c>
      <c r="U49" s="368">
        <f>IF('Attribute G R&amp;R'!$B49="","",IF(AK49="TRUE",1,0))</f>
      </c>
      <c r="V49" s="367">
        <f>IF('Attribute G R&amp;R'!H49="","",IF('Attribute G R&amp;R'!G49='[2]Data Entry'!$D$8,'[2]Data Entry'!$C$8,'[2]Data Entry'!$C$9))</f>
      </c>
      <c r="W49" s="368">
        <f>IF('Attribute G R&amp;R'!G49="","",IF('Attribute G R&amp;R'!H49='[2]Data Entry'!$D$8,'[2]Data Entry'!$C$8,'[2]Data Entry'!$C$9))</f>
      </c>
      <c r="X49" s="367">
        <f t="shared" si="1"/>
      </c>
      <c r="Y49" s="368">
        <f>IF('Attribute G R&amp;R'!$B49="","",IF(AL49="TRUE",1,0))</f>
      </c>
      <c r="Z49" s="367">
        <f>IF('Attribute G R&amp;R'!K49="","",IF('Attribute G R&amp;R'!J49='[2]Data Entry'!$D$8,'[2]Data Entry'!$C$8,'[2]Data Entry'!$C$9))</f>
      </c>
      <c r="AA49" s="367">
        <f>IF('Attribute G R&amp;R'!J49="","",IF('Attribute G R&amp;R'!K49='[2]Data Entry'!$D$8,'[2]Data Entry'!$C$8,'[2]Data Entry'!$C$9))</f>
      </c>
      <c r="AB49" s="367">
        <f t="shared" si="2"/>
      </c>
      <c r="AC49" s="368">
        <f>IF('Attribute G R&amp;R'!$B49="","",IF(AM49="TRUE",1,0))</f>
      </c>
      <c r="AD49" s="369">
        <f>IF('Attribute G R&amp;R'!G49="","",IF(Z49="",AG49,AH49))</f>
      </c>
      <c r="AE49" s="369">
        <f>IF('Attribute G R&amp;R'!G49="","",IF(Z49="",AI49,AJ49))</f>
      </c>
      <c r="AF49" s="300"/>
      <c r="AG49" s="370">
        <f>IF('Attribute G R&amp;R'!G49="","",IF($R49+$S49+$V49+$W49=4,"TRUE",IF($R49+$S49+$V49+$W49=8,"TRUE","FALSE")))</f>
      </c>
      <c r="AH49" s="370">
        <f>IF('Attribute G R&amp;R'!J49="","",IF($R49+$S49+$V49+$W49+$Z49+$AA49=6,"TRUE",IF($R49+$S49+$V49+$W49+$Z49+$AA49=12,"TRUE","FALSE")))</f>
      </c>
      <c r="AI49" s="370">
        <f>IF('Attribute G R&amp;R'!G49="","",IF($R49+$S49+$V49+$W49+$Q49=5,"TRUE",IF($R49+$S49+$V49+$W49+$Q49=10,"TRUE","FALSE")))</f>
      </c>
      <c r="AJ49" s="370">
        <f>IF('Attribute G R&amp;R'!J49="","",IF($R49+$S49+$V49+$W49+$Z49+$AA49+$Q49=7,"TRUE",IF($R49+$S49+$V49+$W49+$Z49+$AA49+$Q49=14,"TRUE","FALSE")))</f>
      </c>
      <c r="AK49" s="300">
        <f>IF('Attribute G R&amp;R'!$B49="","",IF(Q49+R49+S49=3,"TRUE",IF(Q49+R49+S49=6,"TRUE","FALSE")))</f>
      </c>
      <c r="AL49" s="300">
        <f>IF('Attribute G R&amp;R'!$B49="","",IF($Q49+V49+W49=3,"TRUE",IF($Q49+V49+W49=6,"TRUE","FALSE")))</f>
      </c>
      <c r="AM49" s="92">
        <f>IF('Attribute G R&amp;R'!J49="","",IF('Attribute G R&amp;R'!$B49="","",IF($Q49+Z49+AA49=3,"TRUE",IF($Q49+Z49+AA49=6,"TRUE","FALSE"))))</f>
      </c>
      <c r="AN49" s="92"/>
      <c r="AO49" s="92"/>
    </row>
    <row r="50" spans="1:41" s="283" customFormat="1" ht="15.75">
      <c r="A50" s="329">
        <v>18</v>
      </c>
      <c r="B50" s="380"/>
      <c r="C50" s="314"/>
      <c r="D50" s="346"/>
      <c r="E50" s="347"/>
      <c r="F50" s="314"/>
      <c r="G50" s="346"/>
      <c r="H50" s="347"/>
      <c r="I50" s="314"/>
      <c r="J50" s="346"/>
      <c r="K50" s="347"/>
      <c r="L50" s="314"/>
      <c r="M50" s="286">
        <f>IF(D50="","",IF('Attribute G R&amp;R'!AD50="TRUE","Y","N"))</f>
      </c>
      <c r="N50" s="334">
        <f>IF(E50="","",IF('Attribute G R&amp;R'!AE50="TRUE","Y","N"))</f>
      </c>
      <c r="P50" s="365">
        <v>18</v>
      </c>
      <c r="Q50" s="366">
        <f>IF('Attribute G R&amp;R'!B50="","",IF('Attribute G R&amp;R'!B50='[2]Data Entry'!$D$8,'[2]Data Entry'!$C$8,'[2]Data Entry'!$C$9))</f>
      </c>
      <c r="R50" s="367">
        <f>IF('Attribute G R&amp;R'!D50="","",IF('Attribute G R&amp;R'!D50='[2]Data Entry'!$D$8,'[2]Data Entry'!$C$8,'[2]Data Entry'!$C$9))</f>
      </c>
      <c r="S50" s="368">
        <f>IF('Attribute G R&amp;R'!E50="","",IF('Attribute G R&amp;R'!E50='[2]Data Entry'!$D$8,'[2]Data Entry'!$C$8,'[2]Data Entry'!$C$9))</f>
      </c>
      <c r="T50" s="367">
        <f t="shared" si="0"/>
      </c>
      <c r="U50" s="368">
        <f>IF('Attribute G R&amp;R'!$B50="","",IF(AK50="TRUE",1,0))</f>
      </c>
      <c r="V50" s="367">
        <f>IF('Attribute G R&amp;R'!H50="","",IF('Attribute G R&amp;R'!G50='[2]Data Entry'!$D$8,'[2]Data Entry'!$C$8,'[2]Data Entry'!$C$9))</f>
      </c>
      <c r="W50" s="368">
        <f>IF('Attribute G R&amp;R'!G50="","",IF('Attribute G R&amp;R'!H50='[2]Data Entry'!$D$8,'[2]Data Entry'!$C$8,'[2]Data Entry'!$C$9))</f>
      </c>
      <c r="X50" s="367">
        <f t="shared" si="1"/>
      </c>
      <c r="Y50" s="368">
        <f>IF('Attribute G R&amp;R'!$B50="","",IF(AL50="TRUE",1,0))</f>
      </c>
      <c r="Z50" s="367">
        <f>IF('Attribute G R&amp;R'!K50="","",IF('Attribute G R&amp;R'!J50='[2]Data Entry'!$D$8,'[2]Data Entry'!$C$8,'[2]Data Entry'!$C$9))</f>
      </c>
      <c r="AA50" s="367">
        <f>IF('Attribute G R&amp;R'!J50="","",IF('Attribute G R&amp;R'!K50='[2]Data Entry'!$D$8,'[2]Data Entry'!$C$8,'[2]Data Entry'!$C$9))</f>
      </c>
      <c r="AB50" s="367">
        <f t="shared" si="2"/>
      </c>
      <c r="AC50" s="368">
        <f>IF('Attribute G R&amp;R'!$B50="","",IF(AM50="TRUE",1,0))</f>
      </c>
      <c r="AD50" s="369">
        <f>IF('Attribute G R&amp;R'!G50="","",IF(Z50="",AG50,AH50))</f>
      </c>
      <c r="AE50" s="369">
        <f>IF('Attribute G R&amp;R'!G50="","",IF(Z50="",AI50,AJ50))</f>
      </c>
      <c r="AF50" s="300"/>
      <c r="AG50" s="370">
        <f>IF('Attribute G R&amp;R'!G50="","",IF($R50+$S50+$V50+$W50=4,"TRUE",IF($R50+$S50+$V50+$W50=8,"TRUE","FALSE")))</f>
      </c>
      <c r="AH50" s="370">
        <f>IF('Attribute G R&amp;R'!J50="","",IF($R50+$S50+$V50+$W50+$Z50+$AA50=6,"TRUE",IF($R50+$S50+$V50+$W50+$Z50+$AA50=12,"TRUE","FALSE")))</f>
      </c>
      <c r="AI50" s="370">
        <f>IF('Attribute G R&amp;R'!G50="","",IF($R50+$S50+$V50+$W50+$Q50=5,"TRUE",IF($R50+$S50+$V50+$W50+$Q50=10,"TRUE","FALSE")))</f>
      </c>
      <c r="AJ50" s="370">
        <f>IF('Attribute G R&amp;R'!J50="","",IF($R50+$S50+$V50+$W50+$Z50+$AA50+$Q50=7,"TRUE",IF($R50+$S50+$V50+$W50+$Z50+$AA50+$Q50=14,"TRUE","FALSE")))</f>
      </c>
      <c r="AK50" s="300">
        <f>IF('Attribute G R&amp;R'!$B50="","",IF(Q50+R50+S50=3,"TRUE",IF(Q50+R50+S50=6,"TRUE","FALSE")))</f>
      </c>
      <c r="AL50" s="300">
        <f>IF('Attribute G R&amp;R'!$B50="","",IF($Q50+V50+W50=3,"TRUE",IF($Q50+V50+W50=6,"TRUE","FALSE")))</f>
      </c>
      <c r="AM50" s="92">
        <f>IF('Attribute G R&amp;R'!J50="","",IF('Attribute G R&amp;R'!$B50="","",IF($Q50+Z50+AA50=3,"TRUE",IF($Q50+Z50+AA50=6,"TRUE","FALSE"))))</f>
      </c>
      <c r="AN50" s="92"/>
      <c r="AO50" s="92"/>
    </row>
    <row r="51" spans="1:41" s="283" customFormat="1" ht="15.75">
      <c r="A51" s="329">
        <v>19</v>
      </c>
      <c r="B51" s="380"/>
      <c r="C51" s="314"/>
      <c r="D51" s="346"/>
      <c r="E51" s="347"/>
      <c r="F51" s="314"/>
      <c r="G51" s="346"/>
      <c r="H51" s="347"/>
      <c r="I51" s="314"/>
      <c r="J51" s="346"/>
      <c r="K51" s="347"/>
      <c r="L51" s="314"/>
      <c r="M51" s="286">
        <f>IF(D51="","",IF('Attribute G R&amp;R'!AD51="TRUE","Y","N"))</f>
      </c>
      <c r="N51" s="334">
        <f>IF(E51="","",IF('Attribute G R&amp;R'!AE51="TRUE","Y","N"))</f>
      </c>
      <c r="P51" s="365">
        <v>19</v>
      </c>
      <c r="Q51" s="366">
        <f>IF('Attribute G R&amp;R'!B51="","",IF('Attribute G R&amp;R'!B51='[2]Data Entry'!$D$8,'[2]Data Entry'!$C$8,'[2]Data Entry'!$C$9))</f>
      </c>
      <c r="R51" s="367">
        <f>IF('Attribute G R&amp;R'!D51="","",IF('Attribute G R&amp;R'!D51='[2]Data Entry'!$D$8,'[2]Data Entry'!$C$8,'[2]Data Entry'!$C$9))</f>
      </c>
      <c r="S51" s="368">
        <f>IF('Attribute G R&amp;R'!E51="","",IF('Attribute G R&amp;R'!E51='[2]Data Entry'!$D$8,'[2]Data Entry'!$C$8,'[2]Data Entry'!$C$9))</f>
      </c>
      <c r="T51" s="367">
        <f t="shared" si="0"/>
      </c>
      <c r="U51" s="368">
        <f>IF('Attribute G R&amp;R'!$B51="","",IF(AK51="TRUE",1,0))</f>
      </c>
      <c r="V51" s="367">
        <f>IF('Attribute G R&amp;R'!H51="","",IF('Attribute G R&amp;R'!G51='[2]Data Entry'!$D$8,'[2]Data Entry'!$C$8,'[2]Data Entry'!$C$9))</f>
      </c>
      <c r="W51" s="368">
        <f>IF('Attribute G R&amp;R'!G51="","",IF('Attribute G R&amp;R'!H51='[2]Data Entry'!$D$8,'[2]Data Entry'!$C$8,'[2]Data Entry'!$C$9))</f>
      </c>
      <c r="X51" s="367">
        <f t="shared" si="1"/>
      </c>
      <c r="Y51" s="368">
        <f>IF('Attribute G R&amp;R'!$B51="","",IF(AL51="TRUE",1,0))</f>
      </c>
      <c r="Z51" s="367">
        <f>IF('Attribute G R&amp;R'!K51="","",IF('Attribute G R&amp;R'!J51='[2]Data Entry'!$D$8,'[2]Data Entry'!$C$8,'[2]Data Entry'!$C$9))</f>
      </c>
      <c r="AA51" s="367">
        <f>IF('Attribute G R&amp;R'!J51="","",IF('Attribute G R&amp;R'!K51='[2]Data Entry'!$D$8,'[2]Data Entry'!$C$8,'[2]Data Entry'!$C$9))</f>
      </c>
      <c r="AB51" s="367">
        <f t="shared" si="2"/>
      </c>
      <c r="AC51" s="368">
        <f>IF('Attribute G R&amp;R'!$B51="","",IF(AM51="TRUE",1,0))</f>
      </c>
      <c r="AD51" s="369">
        <f>IF('Attribute G R&amp;R'!G51="","",IF(Z51="",AG51,AH51))</f>
      </c>
      <c r="AE51" s="369">
        <f>IF('Attribute G R&amp;R'!G51="","",IF(Z51="",AI51,AJ51))</f>
      </c>
      <c r="AF51" s="300"/>
      <c r="AG51" s="370">
        <f>IF('Attribute G R&amp;R'!G51="","",IF($R51+$S51+$V51+$W51=4,"TRUE",IF($R51+$S51+$V51+$W51=8,"TRUE","FALSE")))</f>
      </c>
      <c r="AH51" s="370">
        <f>IF('Attribute G R&amp;R'!J51="","",IF($R51+$S51+$V51+$W51+$Z51+$AA51=6,"TRUE",IF($R51+$S51+$V51+$W51+$Z51+$AA51=12,"TRUE","FALSE")))</f>
      </c>
      <c r="AI51" s="370">
        <f>IF('Attribute G R&amp;R'!G51="","",IF($R51+$S51+$V51+$W51+$Q51=5,"TRUE",IF($R51+$S51+$V51+$W51+$Q51=10,"TRUE","FALSE")))</f>
      </c>
      <c r="AJ51" s="370">
        <f>IF('Attribute G R&amp;R'!J51="","",IF($R51+$S51+$V51+$W51+$Z51+$AA51+$Q51=7,"TRUE",IF($R51+$S51+$V51+$W51+$Z51+$AA51+$Q51=14,"TRUE","FALSE")))</f>
      </c>
      <c r="AK51" s="300">
        <f>IF('Attribute G R&amp;R'!$B51="","",IF(Q51+R51+S51=3,"TRUE",IF(Q51+R51+S51=6,"TRUE","FALSE")))</f>
      </c>
      <c r="AL51" s="300">
        <f>IF('Attribute G R&amp;R'!$B51="","",IF($Q51+V51+W51=3,"TRUE",IF($Q51+V51+W51=6,"TRUE","FALSE")))</f>
      </c>
      <c r="AM51" s="92">
        <f>IF('Attribute G R&amp;R'!J51="","",IF('Attribute G R&amp;R'!$B51="","",IF($Q51+Z51+AA51=3,"TRUE",IF($Q51+Z51+AA51=6,"TRUE","FALSE"))))</f>
      </c>
      <c r="AN51" s="92"/>
      <c r="AO51" s="92"/>
    </row>
    <row r="52" spans="1:41" s="283" customFormat="1" ht="15.75">
      <c r="A52" s="329">
        <v>20</v>
      </c>
      <c r="B52" s="380"/>
      <c r="C52" s="314"/>
      <c r="D52" s="346"/>
      <c r="E52" s="347"/>
      <c r="F52" s="314"/>
      <c r="G52" s="346"/>
      <c r="H52" s="347"/>
      <c r="I52" s="314"/>
      <c r="J52" s="346"/>
      <c r="K52" s="347"/>
      <c r="L52" s="314"/>
      <c r="M52" s="286">
        <f>IF(D52="","",IF('Attribute G R&amp;R'!AD52="TRUE","Y","N"))</f>
      </c>
      <c r="N52" s="334">
        <f>IF(E52="","",IF('Attribute G R&amp;R'!AE52="TRUE","Y","N"))</f>
      </c>
      <c r="P52" s="365">
        <v>20</v>
      </c>
      <c r="Q52" s="366">
        <f>IF('Attribute G R&amp;R'!B52="","",IF('Attribute G R&amp;R'!B52='[2]Data Entry'!$D$8,'[2]Data Entry'!$C$8,'[2]Data Entry'!$C$9))</f>
      </c>
      <c r="R52" s="367">
        <f>IF('Attribute G R&amp;R'!D52="","",IF('Attribute G R&amp;R'!D52='[2]Data Entry'!$D$8,'[2]Data Entry'!$C$8,'[2]Data Entry'!$C$9))</f>
      </c>
      <c r="S52" s="368">
        <f>IF('Attribute G R&amp;R'!E52="","",IF('Attribute G R&amp;R'!E52='[2]Data Entry'!$D$8,'[2]Data Entry'!$C$8,'[2]Data Entry'!$C$9))</f>
      </c>
      <c r="T52" s="367">
        <f t="shared" si="0"/>
      </c>
      <c r="U52" s="368">
        <f>IF('Attribute G R&amp;R'!$B52="","",IF(AK52="TRUE",1,0))</f>
      </c>
      <c r="V52" s="367">
        <f>IF('Attribute G R&amp;R'!H52="","",IF('Attribute G R&amp;R'!G52='[2]Data Entry'!$D$8,'[2]Data Entry'!$C$8,'[2]Data Entry'!$C$9))</f>
      </c>
      <c r="W52" s="368">
        <f>IF('Attribute G R&amp;R'!G52="","",IF('Attribute G R&amp;R'!H52='[2]Data Entry'!$D$8,'[2]Data Entry'!$C$8,'[2]Data Entry'!$C$9))</f>
      </c>
      <c r="X52" s="367">
        <f t="shared" si="1"/>
      </c>
      <c r="Y52" s="368">
        <f>IF('Attribute G R&amp;R'!$B52="","",IF(AL52="TRUE",1,0))</f>
      </c>
      <c r="Z52" s="367">
        <f>IF('Attribute G R&amp;R'!K52="","",IF('Attribute G R&amp;R'!J52='[2]Data Entry'!$D$8,'[2]Data Entry'!$C$8,'[2]Data Entry'!$C$9))</f>
      </c>
      <c r="AA52" s="367">
        <f>IF('Attribute G R&amp;R'!J52="","",IF('Attribute G R&amp;R'!K52='[2]Data Entry'!$D$8,'[2]Data Entry'!$C$8,'[2]Data Entry'!$C$9))</f>
      </c>
      <c r="AB52" s="367">
        <f t="shared" si="2"/>
      </c>
      <c r="AC52" s="368">
        <f>IF('Attribute G R&amp;R'!$B52="","",IF(AM52="TRUE",1,0))</f>
      </c>
      <c r="AD52" s="369">
        <f>IF('Attribute G R&amp;R'!G52="","",IF(Z52="",AG52,AH52))</f>
      </c>
      <c r="AE52" s="369">
        <f>IF('Attribute G R&amp;R'!G52="","",IF(Z52="",AI52,AJ52))</f>
      </c>
      <c r="AF52" s="300"/>
      <c r="AG52" s="370">
        <f>IF('Attribute G R&amp;R'!G52="","",IF($R52+$S52+$V52+$W52=4,"TRUE",IF($R52+$S52+$V52+$W52=8,"TRUE","FALSE")))</f>
      </c>
      <c r="AH52" s="370">
        <f>IF('Attribute G R&amp;R'!J52="","",IF($R52+$S52+$V52+$W52+$Z52+$AA52=6,"TRUE",IF($R52+$S52+$V52+$W52+$Z52+$AA52=12,"TRUE","FALSE")))</f>
      </c>
      <c r="AI52" s="370">
        <f>IF('Attribute G R&amp;R'!G52="","",IF($R52+$S52+$V52+$W52+$Q52=5,"TRUE",IF($R52+$S52+$V52+$W52+$Q52=10,"TRUE","FALSE")))</f>
      </c>
      <c r="AJ52" s="370">
        <f>IF('Attribute G R&amp;R'!J52="","",IF($R52+$S52+$V52+$W52+$Z52+$AA52+$Q52=7,"TRUE",IF($R52+$S52+$V52+$W52+$Z52+$AA52+$Q52=14,"TRUE","FALSE")))</f>
      </c>
      <c r="AK52" s="300">
        <f>IF('Attribute G R&amp;R'!$B52="","",IF(Q52+R52+S52=3,"TRUE",IF(Q52+R52+S52=6,"TRUE","FALSE")))</f>
      </c>
      <c r="AL52" s="300">
        <f>IF('Attribute G R&amp;R'!$B52="","",IF($Q52+V52+W52=3,"TRUE",IF($Q52+V52+W52=6,"TRUE","FALSE")))</f>
      </c>
      <c r="AM52" s="92">
        <f>IF('Attribute G R&amp;R'!J52="","",IF('Attribute G R&amp;R'!$B52="","",IF($Q52+Z52+AA52=3,"TRUE",IF($Q52+Z52+AA52=6,"TRUE","FALSE"))))</f>
      </c>
      <c r="AN52" s="92"/>
      <c r="AO52" s="92"/>
    </row>
    <row r="53" spans="1:41" s="283" customFormat="1" ht="15.75">
      <c r="A53" s="329">
        <v>21</v>
      </c>
      <c r="B53" s="380"/>
      <c r="C53" s="314"/>
      <c r="D53" s="346"/>
      <c r="E53" s="347"/>
      <c r="F53" s="314"/>
      <c r="G53" s="346"/>
      <c r="H53" s="347"/>
      <c r="I53" s="314"/>
      <c r="J53" s="346"/>
      <c r="K53" s="347"/>
      <c r="L53" s="314"/>
      <c r="M53" s="286">
        <f>IF(D53="","",IF('Attribute G R&amp;R'!AD53="TRUE","Y","N"))</f>
      </c>
      <c r="N53" s="334">
        <f>IF(E53="","",IF('Attribute G R&amp;R'!AE53="TRUE","Y","N"))</f>
      </c>
      <c r="P53" s="365">
        <v>21</v>
      </c>
      <c r="Q53" s="366">
        <f>IF('Attribute G R&amp;R'!B53="","",IF('Attribute G R&amp;R'!B53='[2]Data Entry'!$D$8,'[2]Data Entry'!$C$8,'[2]Data Entry'!$C$9))</f>
      </c>
      <c r="R53" s="367">
        <f>IF('Attribute G R&amp;R'!D53="","",IF('Attribute G R&amp;R'!D53='[2]Data Entry'!$D$8,'[2]Data Entry'!$C$8,'[2]Data Entry'!$C$9))</f>
      </c>
      <c r="S53" s="368">
        <f>IF('Attribute G R&amp;R'!E53="","",IF('Attribute G R&amp;R'!E53='[2]Data Entry'!$D$8,'[2]Data Entry'!$C$8,'[2]Data Entry'!$C$9))</f>
      </c>
      <c r="T53" s="367">
        <f t="shared" si="0"/>
      </c>
      <c r="U53" s="368">
        <f>IF('Attribute G R&amp;R'!$B53="","",IF(AK53="TRUE",1,0))</f>
      </c>
      <c r="V53" s="367">
        <f>IF('Attribute G R&amp;R'!H53="","",IF('Attribute G R&amp;R'!G53='[2]Data Entry'!$D$8,'[2]Data Entry'!$C$8,'[2]Data Entry'!$C$9))</f>
      </c>
      <c r="W53" s="368">
        <f>IF('Attribute G R&amp;R'!G53="","",IF('Attribute G R&amp;R'!H53='[2]Data Entry'!$D$8,'[2]Data Entry'!$C$8,'[2]Data Entry'!$C$9))</f>
      </c>
      <c r="X53" s="367">
        <f t="shared" si="1"/>
      </c>
      <c r="Y53" s="368">
        <f>IF('Attribute G R&amp;R'!$B53="","",IF(AL53="TRUE",1,0))</f>
      </c>
      <c r="Z53" s="367">
        <f>IF('Attribute G R&amp;R'!K53="","",IF('Attribute G R&amp;R'!J53='[2]Data Entry'!$D$8,'[2]Data Entry'!$C$8,'[2]Data Entry'!$C$9))</f>
      </c>
      <c r="AA53" s="367">
        <f>IF('Attribute G R&amp;R'!J53="","",IF('Attribute G R&amp;R'!K53='[2]Data Entry'!$D$8,'[2]Data Entry'!$C$8,'[2]Data Entry'!$C$9))</f>
      </c>
      <c r="AB53" s="367">
        <f t="shared" si="2"/>
      </c>
      <c r="AC53" s="368">
        <f>IF('Attribute G R&amp;R'!$B53="","",IF(AM53="TRUE",1,0))</f>
      </c>
      <c r="AD53" s="369">
        <f>IF('Attribute G R&amp;R'!G53="","",IF(Z53="",AG53,AH53))</f>
      </c>
      <c r="AE53" s="369">
        <f>IF('Attribute G R&amp;R'!G53="","",IF(Z53="",AI53,AJ53))</f>
      </c>
      <c r="AF53" s="300"/>
      <c r="AG53" s="370">
        <f>IF('Attribute G R&amp;R'!G53="","",IF($R53+$S53+$V53+$W53=4,"TRUE",IF($R53+$S53+$V53+$W53=8,"TRUE","FALSE")))</f>
      </c>
      <c r="AH53" s="370">
        <f>IF('Attribute G R&amp;R'!J53="","",IF($R53+$S53+$V53+$W53+$Z53+$AA53=6,"TRUE",IF($R53+$S53+$V53+$W53+$Z53+$AA53=12,"TRUE","FALSE")))</f>
      </c>
      <c r="AI53" s="370">
        <f>IF('Attribute G R&amp;R'!G53="","",IF($R53+$S53+$V53+$W53+$Q53=5,"TRUE",IF($R53+$S53+$V53+$W53+$Q53=10,"TRUE","FALSE")))</f>
      </c>
      <c r="AJ53" s="370">
        <f>IF('Attribute G R&amp;R'!J53="","",IF($R53+$S53+$V53+$W53+$Z53+$AA53+$Q53=7,"TRUE",IF($R53+$S53+$V53+$W53+$Z53+$AA53+$Q53=14,"TRUE","FALSE")))</f>
      </c>
      <c r="AK53" s="300">
        <f>IF('Attribute G R&amp;R'!$B53="","",IF(Q53+R53+S53=3,"TRUE",IF(Q53+R53+S53=6,"TRUE","FALSE")))</f>
      </c>
      <c r="AL53" s="300">
        <f>IF('Attribute G R&amp;R'!$B53="","",IF($Q53+V53+W53=3,"TRUE",IF($Q53+V53+W53=6,"TRUE","FALSE")))</f>
      </c>
      <c r="AM53" s="92">
        <f>IF('Attribute G R&amp;R'!J53="","",IF('Attribute G R&amp;R'!$B53="","",IF($Q53+Z53+AA53=3,"TRUE",IF($Q53+Z53+AA53=6,"TRUE","FALSE"))))</f>
      </c>
      <c r="AN53" s="92"/>
      <c r="AO53" s="92"/>
    </row>
    <row r="54" spans="1:41" s="283" customFormat="1" ht="15.75">
      <c r="A54" s="329">
        <v>22</v>
      </c>
      <c r="B54" s="380"/>
      <c r="C54" s="314"/>
      <c r="D54" s="346"/>
      <c r="E54" s="347"/>
      <c r="F54" s="314"/>
      <c r="G54" s="346"/>
      <c r="H54" s="347"/>
      <c r="I54" s="314"/>
      <c r="J54" s="346"/>
      <c r="K54" s="347"/>
      <c r="L54" s="314"/>
      <c r="M54" s="286">
        <f>IF(D54="","",IF('Attribute G R&amp;R'!AD54="TRUE","Y","N"))</f>
      </c>
      <c r="N54" s="334">
        <f>IF(E54="","",IF('Attribute G R&amp;R'!AE54="TRUE","Y","N"))</f>
      </c>
      <c r="P54" s="365">
        <v>22</v>
      </c>
      <c r="Q54" s="366">
        <f>IF('Attribute G R&amp;R'!B54="","",IF('Attribute G R&amp;R'!B54='[2]Data Entry'!$D$8,'[2]Data Entry'!$C$8,'[2]Data Entry'!$C$9))</f>
      </c>
      <c r="R54" s="367">
        <f>IF('Attribute G R&amp;R'!D54="","",IF('Attribute G R&amp;R'!D54='[2]Data Entry'!$D$8,'[2]Data Entry'!$C$8,'[2]Data Entry'!$C$9))</f>
      </c>
      <c r="S54" s="368">
        <f>IF('Attribute G R&amp;R'!E54="","",IF('Attribute G R&amp;R'!E54='[2]Data Entry'!$D$8,'[2]Data Entry'!$C$8,'[2]Data Entry'!$C$9))</f>
      </c>
      <c r="T54" s="367">
        <f t="shared" si="0"/>
      </c>
      <c r="U54" s="368">
        <f>IF('Attribute G R&amp;R'!$B54="","",IF(AK54="TRUE",1,0))</f>
      </c>
      <c r="V54" s="367">
        <f>IF('Attribute G R&amp;R'!H54="","",IF('Attribute G R&amp;R'!G54='[2]Data Entry'!$D$8,'[2]Data Entry'!$C$8,'[2]Data Entry'!$C$9))</f>
      </c>
      <c r="W54" s="368">
        <f>IF('Attribute G R&amp;R'!G54="","",IF('Attribute G R&amp;R'!H54='[2]Data Entry'!$D$8,'[2]Data Entry'!$C$8,'[2]Data Entry'!$C$9))</f>
      </c>
      <c r="X54" s="367">
        <f t="shared" si="1"/>
      </c>
      <c r="Y54" s="368">
        <f>IF('Attribute G R&amp;R'!$B54="","",IF(AL54="TRUE",1,0))</f>
      </c>
      <c r="Z54" s="367">
        <f>IF('Attribute G R&amp;R'!K54="","",IF('Attribute G R&amp;R'!J54='[2]Data Entry'!$D$8,'[2]Data Entry'!$C$8,'[2]Data Entry'!$C$9))</f>
      </c>
      <c r="AA54" s="367">
        <f>IF('Attribute G R&amp;R'!J54="","",IF('Attribute G R&amp;R'!K54='[2]Data Entry'!$D$8,'[2]Data Entry'!$C$8,'[2]Data Entry'!$C$9))</f>
      </c>
      <c r="AB54" s="367">
        <f t="shared" si="2"/>
      </c>
      <c r="AC54" s="368">
        <f>IF('Attribute G R&amp;R'!$B54="","",IF(AM54="TRUE",1,0))</f>
      </c>
      <c r="AD54" s="369">
        <f>IF('Attribute G R&amp;R'!G54="","",IF(Z54="",AG54,AH54))</f>
      </c>
      <c r="AE54" s="369">
        <f>IF('Attribute G R&amp;R'!G54="","",IF(Z54="",AI54,AJ54))</f>
      </c>
      <c r="AF54" s="300"/>
      <c r="AG54" s="370">
        <f>IF('Attribute G R&amp;R'!G54="","",IF($R54+$S54+$V54+$W54=4,"TRUE",IF($R54+$S54+$V54+$W54=8,"TRUE","FALSE")))</f>
      </c>
      <c r="AH54" s="370">
        <f>IF('Attribute G R&amp;R'!J54="","",IF($R54+$S54+$V54+$W54+$Z54+$AA54=6,"TRUE",IF($R54+$S54+$V54+$W54+$Z54+$AA54=12,"TRUE","FALSE")))</f>
      </c>
      <c r="AI54" s="370">
        <f>IF('Attribute G R&amp;R'!G54="","",IF($R54+$S54+$V54+$W54+$Q54=5,"TRUE",IF($R54+$S54+$V54+$W54+$Q54=10,"TRUE","FALSE")))</f>
      </c>
      <c r="AJ54" s="370">
        <f>IF('Attribute G R&amp;R'!J54="","",IF($R54+$S54+$V54+$W54+$Z54+$AA54+$Q54=7,"TRUE",IF($R54+$S54+$V54+$W54+$Z54+$AA54+$Q54=14,"TRUE","FALSE")))</f>
      </c>
      <c r="AK54" s="300">
        <f>IF('Attribute G R&amp;R'!$B54="","",IF(Q54+R54+S54=3,"TRUE",IF(Q54+R54+S54=6,"TRUE","FALSE")))</f>
      </c>
      <c r="AL54" s="300">
        <f>IF('Attribute G R&amp;R'!$B54="","",IF($Q54+V54+W54=3,"TRUE",IF($Q54+V54+W54=6,"TRUE","FALSE")))</f>
      </c>
      <c r="AM54" s="92">
        <f>IF('Attribute G R&amp;R'!J54="","",IF('Attribute G R&amp;R'!$B54="","",IF($Q54+Z54+AA54=3,"TRUE",IF($Q54+Z54+AA54=6,"TRUE","FALSE"))))</f>
      </c>
      <c r="AN54" s="92"/>
      <c r="AO54" s="92"/>
    </row>
    <row r="55" spans="1:41" s="283" customFormat="1" ht="15.75">
      <c r="A55" s="329">
        <v>23</v>
      </c>
      <c r="B55" s="380"/>
      <c r="C55" s="314"/>
      <c r="D55" s="346"/>
      <c r="E55" s="347"/>
      <c r="F55" s="314"/>
      <c r="G55" s="346"/>
      <c r="H55" s="347"/>
      <c r="I55" s="314"/>
      <c r="J55" s="346"/>
      <c r="K55" s="347"/>
      <c r="L55" s="314"/>
      <c r="M55" s="286">
        <f>IF(D55="","",IF('Attribute G R&amp;R'!AD55="TRUE","Y","N"))</f>
      </c>
      <c r="N55" s="334">
        <f>IF(E55="","",IF('Attribute G R&amp;R'!AE55="TRUE","Y","N"))</f>
      </c>
      <c r="P55" s="365">
        <v>23</v>
      </c>
      <c r="Q55" s="366">
        <f>IF('Attribute G R&amp;R'!B55="","",IF('Attribute G R&amp;R'!B55='[2]Data Entry'!$D$8,'[2]Data Entry'!$C$8,'[2]Data Entry'!$C$9))</f>
      </c>
      <c r="R55" s="367">
        <f>IF('Attribute G R&amp;R'!D55="","",IF('Attribute G R&amp;R'!D55='[2]Data Entry'!$D$8,'[2]Data Entry'!$C$8,'[2]Data Entry'!$C$9))</f>
      </c>
      <c r="S55" s="368">
        <f>IF('Attribute G R&amp;R'!E55="","",IF('Attribute G R&amp;R'!E55='[2]Data Entry'!$D$8,'[2]Data Entry'!$C$8,'[2]Data Entry'!$C$9))</f>
      </c>
      <c r="T55" s="367">
        <f t="shared" si="0"/>
      </c>
      <c r="U55" s="368">
        <f>IF('Attribute G R&amp;R'!$B55="","",IF(AK55="TRUE",1,0))</f>
      </c>
      <c r="V55" s="367">
        <f>IF('Attribute G R&amp;R'!H55="","",IF('Attribute G R&amp;R'!G55='[2]Data Entry'!$D$8,'[2]Data Entry'!$C$8,'[2]Data Entry'!$C$9))</f>
      </c>
      <c r="W55" s="368">
        <f>IF('Attribute G R&amp;R'!G55="","",IF('Attribute G R&amp;R'!H55='[2]Data Entry'!$D$8,'[2]Data Entry'!$C$8,'[2]Data Entry'!$C$9))</f>
      </c>
      <c r="X55" s="367">
        <f t="shared" si="1"/>
      </c>
      <c r="Y55" s="368">
        <f>IF('Attribute G R&amp;R'!$B55="","",IF(AL55="TRUE",1,0))</f>
      </c>
      <c r="Z55" s="367">
        <f>IF('Attribute G R&amp;R'!K55="","",IF('Attribute G R&amp;R'!J55='[2]Data Entry'!$D$8,'[2]Data Entry'!$C$8,'[2]Data Entry'!$C$9))</f>
      </c>
      <c r="AA55" s="367">
        <f>IF('Attribute G R&amp;R'!J55="","",IF('Attribute G R&amp;R'!K55='[2]Data Entry'!$D$8,'[2]Data Entry'!$C$8,'[2]Data Entry'!$C$9))</f>
      </c>
      <c r="AB55" s="367">
        <f t="shared" si="2"/>
      </c>
      <c r="AC55" s="368">
        <f>IF('Attribute G R&amp;R'!$B55="","",IF(AM55="TRUE",1,0))</f>
      </c>
      <c r="AD55" s="369">
        <f>IF('Attribute G R&amp;R'!G55="","",IF(Z55="",AG55,AH55))</f>
      </c>
      <c r="AE55" s="369">
        <f>IF('Attribute G R&amp;R'!G55="","",IF(Z55="",AI55,AJ55))</f>
      </c>
      <c r="AF55" s="300"/>
      <c r="AG55" s="370">
        <f>IF('Attribute G R&amp;R'!G55="","",IF($R55+$S55+$V55+$W55=4,"TRUE",IF($R55+$S55+$V55+$W55=8,"TRUE","FALSE")))</f>
      </c>
      <c r="AH55" s="370">
        <f>IF('Attribute G R&amp;R'!J55="","",IF($R55+$S55+$V55+$W55+$Z55+$AA55=6,"TRUE",IF($R55+$S55+$V55+$W55+$Z55+$AA55=12,"TRUE","FALSE")))</f>
      </c>
      <c r="AI55" s="370">
        <f>IF('Attribute G R&amp;R'!G55="","",IF($R55+$S55+$V55+$W55+$Q55=5,"TRUE",IF($R55+$S55+$V55+$W55+$Q55=10,"TRUE","FALSE")))</f>
      </c>
      <c r="AJ55" s="370">
        <f>IF('Attribute G R&amp;R'!J55="","",IF($R55+$S55+$V55+$W55+$Z55+$AA55+$Q55=7,"TRUE",IF($R55+$S55+$V55+$W55+$Z55+$AA55+$Q55=14,"TRUE","FALSE")))</f>
      </c>
      <c r="AK55" s="300">
        <f>IF('Attribute G R&amp;R'!$B55="","",IF(Q55+R55+S55=3,"TRUE",IF(Q55+R55+S55=6,"TRUE","FALSE")))</f>
      </c>
      <c r="AL55" s="300">
        <f>IF('Attribute G R&amp;R'!$B55="","",IF($Q55+V55+W55=3,"TRUE",IF($Q55+V55+W55=6,"TRUE","FALSE")))</f>
      </c>
      <c r="AM55" s="92">
        <f>IF('Attribute G R&amp;R'!J55="","",IF('Attribute G R&amp;R'!$B55="","",IF($Q55+Z55+AA55=3,"TRUE",IF($Q55+Z55+AA55=6,"TRUE","FALSE"))))</f>
      </c>
      <c r="AN55" s="92"/>
      <c r="AO55" s="92"/>
    </row>
    <row r="56" spans="1:41" s="283" customFormat="1" ht="15.75">
      <c r="A56" s="329">
        <v>24</v>
      </c>
      <c r="B56" s="380"/>
      <c r="C56" s="314"/>
      <c r="D56" s="346"/>
      <c r="E56" s="347"/>
      <c r="F56" s="314"/>
      <c r="G56" s="346"/>
      <c r="H56" s="347"/>
      <c r="I56" s="314"/>
      <c r="J56" s="346"/>
      <c r="K56" s="347"/>
      <c r="L56" s="314"/>
      <c r="M56" s="286">
        <f>IF(D56="","",IF('Attribute G R&amp;R'!AD56="TRUE","Y","N"))</f>
      </c>
      <c r="N56" s="334">
        <f>IF(E56="","",IF('Attribute G R&amp;R'!AE56="TRUE","Y","N"))</f>
      </c>
      <c r="P56" s="365">
        <v>24</v>
      </c>
      <c r="Q56" s="366">
        <f>IF('Attribute G R&amp;R'!B56="","",IF('Attribute G R&amp;R'!B56='[2]Data Entry'!$D$8,'[2]Data Entry'!$C$8,'[2]Data Entry'!$C$9))</f>
      </c>
      <c r="R56" s="367">
        <f>IF('Attribute G R&amp;R'!D56="","",IF('Attribute G R&amp;R'!D56='[2]Data Entry'!$D$8,'[2]Data Entry'!$C$8,'[2]Data Entry'!$C$9))</f>
      </c>
      <c r="S56" s="368">
        <f>IF('Attribute G R&amp;R'!E56="","",IF('Attribute G R&amp;R'!E56='[2]Data Entry'!$D$8,'[2]Data Entry'!$C$8,'[2]Data Entry'!$C$9))</f>
      </c>
      <c r="T56" s="367">
        <f t="shared" si="0"/>
      </c>
      <c r="U56" s="368">
        <f>IF('Attribute G R&amp;R'!$B56="","",IF(AK56="TRUE",1,0))</f>
      </c>
      <c r="V56" s="367">
        <f>IF('Attribute G R&amp;R'!H56="","",IF('Attribute G R&amp;R'!G56='[2]Data Entry'!$D$8,'[2]Data Entry'!$C$8,'[2]Data Entry'!$C$9))</f>
      </c>
      <c r="W56" s="368">
        <f>IF('Attribute G R&amp;R'!G56="","",IF('Attribute G R&amp;R'!H56='[2]Data Entry'!$D$8,'[2]Data Entry'!$C$8,'[2]Data Entry'!$C$9))</f>
      </c>
      <c r="X56" s="367">
        <f t="shared" si="1"/>
      </c>
      <c r="Y56" s="368">
        <f>IF('Attribute G R&amp;R'!$B56="","",IF(AL56="TRUE",1,0))</f>
      </c>
      <c r="Z56" s="367">
        <f>IF('Attribute G R&amp;R'!K56="","",IF('Attribute G R&amp;R'!J56='[2]Data Entry'!$D$8,'[2]Data Entry'!$C$8,'[2]Data Entry'!$C$9))</f>
      </c>
      <c r="AA56" s="367">
        <f>IF('Attribute G R&amp;R'!J56="","",IF('Attribute G R&amp;R'!K56='[2]Data Entry'!$D$8,'[2]Data Entry'!$C$8,'[2]Data Entry'!$C$9))</f>
      </c>
      <c r="AB56" s="367">
        <f t="shared" si="2"/>
      </c>
      <c r="AC56" s="368">
        <f>IF('Attribute G R&amp;R'!$B56="","",IF(AM56="TRUE",1,0))</f>
      </c>
      <c r="AD56" s="369">
        <f>IF('Attribute G R&amp;R'!G56="","",IF(Z56="",AG56,AH56))</f>
      </c>
      <c r="AE56" s="369">
        <f>IF('Attribute G R&amp;R'!G56="","",IF(Z56="",AI56,AJ56))</f>
      </c>
      <c r="AF56" s="300"/>
      <c r="AG56" s="370">
        <f>IF('Attribute G R&amp;R'!G56="","",IF($R56+$S56+$V56+$W56=4,"TRUE",IF($R56+$S56+$V56+$W56=8,"TRUE","FALSE")))</f>
      </c>
      <c r="AH56" s="370">
        <f>IF('Attribute G R&amp;R'!J56="","",IF($R56+$S56+$V56+$W56+$Z56+$AA56=6,"TRUE",IF($R56+$S56+$V56+$W56+$Z56+$AA56=12,"TRUE","FALSE")))</f>
      </c>
      <c r="AI56" s="370">
        <f>IF('Attribute G R&amp;R'!G56="","",IF($R56+$S56+$V56+$W56+$Q56=5,"TRUE",IF($R56+$S56+$V56+$W56+$Q56=10,"TRUE","FALSE")))</f>
      </c>
      <c r="AJ56" s="370">
        <f>IF('Attribute G R&amp;R'!J56="","",IF($R56+$S56+$V56+$W56+$Z56+$AA56+$Q56=7,"TRUE",IF($R56+$S56+$V56+$W56+$Z56+$AA56+$Q56=14,"TRUE","FALSE")))</f>
      </c>
      <c r="AK56" s="300">
        <f>IF('Attribute G R&amp;R'!$B56="","",IF(Q56+R56+S56=3,"TRUE",IF(Q56+R56+S56=6,"TRUE","FALSE")))</f>
      </c>
      <c r="AL56" s="300">
        <f>IF('Attribute G R&amp;R'!$B56="","",IF($Q56+V56+W56=3,"TRUE",IF($Q56+V56+W56=6,"TRUE","FALSE")))</f>
      </c>
      <c r="AM56" s="92">
        <f>IF('Attribute G R&amp;R'!J56="","",IF('Attribute G R&amp;R'!$B56="","",IF($Q56+Z56+AA56=3,"TRUE",IF($Q56+Z56+AA56=6,"TRUE","FALSE"))))</f>
      </c>
      <c r="AN56" s="92"/>
      <c r="AO56" s="92"/>
    </row>
    <row r="57" spans="1:41" s="283" customFormat="1" ht="15.75">
      <c r="A57" s="329">
        <v>25</v>
      </c>
      <c r="B57" s="380"/>
      <c r="C57" s="314"/>
      <c r="D57" s="346"/>
      <c r="E57" s="347"/>
      <c r="F57" s="314"/>
      <c r="G57" s="346"/>
      <c r="H57" s="347"/>
      <c r="I57" s="314"/>
      <c r="J57" s="346"/>
      <c r="K57" s="347"/>
      <c r="L57" s="314"/>
      <c r="M57" s="286">
        <f>IF(D57="","",IF('Attribute G R&amp;R'!AD57="TRUE","Y","N"))</f>
      </c>
      <c r="N57" s="334">
        <f>IF(E57="","",IF('Attribute G R&amp;R'!AE57="TRUE","Y","N"))</f>
      </c>
      <c r="P57" s="365">
        <v>25</v>
      </c>
      <c r="Q57" s="366">
        <f>IF('Attribute G R&amp;R'!B57="","",IF('Attribute G R&amp;R'!B57='[2]Data Entry'!$D$8,'[2]Data Entry'!$C$8,'[2]Data Entry'!$C$9))</f>
      </c>
      <c r="R57" s="367">
        <f>IF('Attribute G R&amp;R'!D57="","",IF('Attribute G R&amp;R'!D57='[2]Data Entry'!$D$8,'[2]Data Entry'!$C$8,'[2]Data Entry'!$C$9))</f>
      </c>
      <c r="S57" s="368">
        <f>IF('Attribute G R&amp;R'!E57="","",IF('Attribute G R&amp;R'!E57='[2]Data Entry'!$D$8,'[2]Data Entry'!$C$8,'[2]Data Entry'!$C$9))</f>
      </c>
      <c r="T57" s="367">
        <f t="shared" si="0"/>
      </c>
      <c r="U57" s="368">
        <f>IF('Attribute G R&amp;R'!$B57="","",IF(AK57="TRUE",1,0))</f>
      </c>
      <c r="V57" s="367">
        <f>IF('Attribute G R&amp;R'!H57="","",IF('Attribute G R&amp;R'!G57='[2]Data Entry'!$D$8,'[2]Data Entry'!$C$8,'[2]Data Entry'!$C$9))</f>
      </c>
      <c r="W57" s="368">
        <f>IF('Attribute G R&amp;R'!G57="","",IF('Attribute G R&amp;R'!H57='[2]Data Entry'!$D$8,'[2]Data Entry'!$C$8,'[2]Data Entry'!$C$9))</f>
      </c>
      <c r="X57" s="367">
        <f t="shared" si="1"/>
      </c>
      <c r="Y57" s="368">
        <f>IF('Attribute G R&amp;R'!$B57="","",IF(AL57="TRUE",1,0))</f>
      </c>
      <c r="Z57" s="367">
        <f>IF('Attribute G R&amp;R'!K57="","",IF('Attribute G R&amp;R'!J57='[2]Data Entry'!$D$8,'[2]Data Entry'!$C$8,'[2]Data Entry'!$C$9))</f>
      </c>
      <c r="AA57" s="367">
        <f>IF('Attribute G R&amp;R'!J57="","",IF('Attribute G R&amp;R'!K57='[2]Data Entry'!$D$8,'[2]Data Entry'!$C$8,'[2]Data Entry'!$C$9))</f>
      </c>
      <c r="AB57" s="367">
        <f t="shared" si="2"/>
      </c>
      <c r="AC57" s="368">
        <f>IF('Attribute G R&amp;R'!$B57="","",IF(AM57="TRUE",1,0))</f>
      </c>
      <c r="AD57" s="369">
        <f>IF('Attribute G R&amp;R'!G57="","",IF(Z57="",AG57,AH57))</f>
      </c>
      <c r="AE57" s="369">
        <f>IF('Attribute G R&amp;R'!G57="","",IF(Z57="",AI57,AJ57))</f>
      </c>
      <c r="AF57" s="300"/>
      <c r="AG57" s="370">
        <f>IF('Attribute G R&amp;R'!G57="","",IF($R57+$S57+$V57+$W57=4,"TRUE",IF($R57+$S57+$V57+$W57=8,"TRUE","FALSE")))</f>
      </c>
      <c r="AH57" s="370">
        <f>IF('Attribute G R&amp;R'!J57="","",IF($R57+$S57+$V57+$W57+$Z57+$AA57=6,"TRUE",IF($R57+$S57+$V57+$W57+$Z57+$AA57=12,"TRUE","FALSE")))</f>
      </c>
      <c r="AI57" s="370">
        <f>IF('Attribute G R&amp;R'!G57="","",IF($R57+$S57+$V57+$W57+$Q57=5,"TRUE",IF($R57+$S57+$V57+$W57+$Q57=10,"TRUE","FALSE")))</f>
      </c>
      <c r="AJ57" s="370">
        <f>IF('Attribute G R&amp;R'!J57="","",IF($R57+$S57+$V57+$W57+$Z57+$AA57+$Q57=7,"TRUE",IF($R57+$S57+$V57+$W57+$Z57+$AA57+$Q57=14,"TRUE","FALSE")))</f>
      </c>
      <c r="AK57" s="300">
        <f>IF('Attribute G R&amp;R'!$B57="","",IF(Q57+R57+S57=3,"TRUE",IF(Q57+R57+S57=6,"TRUE","FALSE")))</f>
      </c>
      <c r="AL57" s="300">
        <f>IF('Attribute G R&amp;R'!$B57="","",IF($Q57+V57+W57=3,"TRUE",IF($Q57+V57+W57=6,"TRUE","FALSE")))</f>
      </c>
      <c r="AM57" s="92">
        <f>IF('Attribute G R&amp;R'!J57="","",IF('Attribute G R&amp;R'!$B57="","",IF($Q57+Z57+AA57=3,"TRUE",IF($Q57+Z57+AA57=6,"TRUE","FALSE"))))</f>
      </c>
      <c r="AN57" s="92"/>
      <c r="AO57" s="92"/>
    </row>
    <row r="58" spans="1:39" ht="15.75">
      <c r="A58" s="329">
        <v>26</v>
      </c>
      <c r="B58" s="380"/>
      <c r="C58" s="314"/>
      <c r="D58" s="346"/>
      <c r="E58" s="347"/>
      <c r="F58" s="314"/>
      <c r="G58" s="346"/>
      <c r="H58" s="347"/>
      <c r="I58" s="314"/>
      <c r="J58" s="346"/>
      <c r="K58" s="347"/>
      <c r="L58" s="314"/>
      <c r="M58" s="286">
        <f>IF(D58="","",IF('Attribute G R&amp;R'!AD58="TRUE","Y","N"))</f>
      </c>
      <c r="N58" s="334">
        <f>IF(E58="","",IF('Attribute G R&amp;R'!AE58="TRUE","Y","N"))</f>
      </c>
      <c r="O58" s="283"/>
      <c r="P58" s="365">
        <v>26</v>
      </c>
      <c r="Q58" s="366">
        <f>IF('Attribute G R&amp;R'!B58="","",IF('Attribute G R&amp;R'!B58='[2]Data Entry'!$D$8,'[2]Data Entry'!$C$8,'[2]Data Entry'!$C$9))</f>
      </c>
      <c r="R58" s="367">
        <f>IF('Attribute G R&amp;R'!D58="","",IF('Attribute G R&amp;R'!D58='[2]Data Entry'!$D$8,'[2]Data Entry'!$C$8,'[2]Data Entry'!$C$9))</f>
      </c>
      <c r="S58" s="368">
        <f>IF('Attribute G R&amp;R'!E58="","",IF('Attribute G R&amp;R'!E58='[2]Data Entry'!$D$8,'[2]Data Entry'!$C$8,'[2]Data Entry'!$C$9))</f>
      </c>
      <c r="T58" s="367">
        <f t="shared" si="0"/>
      </c>
      <c r="U58" s="368">
        <f>IF('Attribute G R&amp;R'!$B58="","",IF(AK58="TRUE",1,0))</f>
      </c>
      <c r="V58" s="367">
        <f>IF('Attribute G R&amp;R'!H58="","",IF('Attribute G R&amp;R'!G58='[2]Data Entry'!$D$8,'[2]Data Entry'!$C$8,'[2]Data Entry'!$C$9))</f>
      </c>
      <c r="W58" s="368">
        <f>IF('Attribute G R&amp;R'!G58="","",IF('Attribute G R&amp;R'!H58='[2]Data Entry'!$D$8,'[2]Data Entry'!$C$8,'[2]Data Entry'!$C$9))</f>
      </c>
      <c r="X58" s="367">
        <f t="shared" si="1"/>
      </c>
      <c r="Y58" s="368">
        <f>IF('Attribute G R&amp;R'!$B58="","",IF(AL58="TRUE",1,0))</f>
      </c>
      <c r="Z58" s="367">
        <f>IF('Attribute G R&amp;R'!K58="","",IF('Attribute G R&amp;R'!J58='[2]Data Entry'!$D$8,'[2]Data Entry'!$C$8,'[2]Data Entry'!$C$9))</f>
      </c>
      <c r="AA58" s="367">
        <f>IF('Attribute G R&amp;R'!J58="","",IF('Attribute G R&amp;R'!K58='[2]Data Entry'!$D$8,'[2]Data Entry'!$C$8,'[2]Data Entry'!$C$9))</f>
      </c>
      <c r="AB58" s="367">
        <f t="shared" si="2"/>
      </c>
      <c r="AC58" s="368">
        <f>IF('Attribute G R&amp;R'!$B58="","",IF(AM58="TRUE",1,0))</f>
      </c>
      <c r="AD58" s="369">
        <f>IF('Attribute G R&amp;R'!G58="","",IF(Z58="",AG58,AH58))</f>
      </c>
      <c r="AE58" s="369">
        <f>IF('Attribute G R&amp;R'!G58="","",IF(Z58="",AI58,AJ58))</f>
      </c>
      <c r="AF58" s="300"/>
      <c r="AG58" s="370">
        <f>IF('Attribute G R&amp;R'!G58="","",IF($R58+$S58+$V58+$W58=4,"TRUE",IF($R58+$S58+$V58+$W58=8,"TRUE","FALSE")))</f>
      </c>
      <c r="AH58" s="370">
        <f>IF('Attribute G R&amp;R'!J58="","",IF($R58+$S58+$V58+$W58+$Z58+$AA58=6,"TRUE",IF($R58+$S58+$V58+$W58+$Z58+$AA58=12,"TRUE","FALSE")))</f>
      </c>
      <c r="AI58" s="370">
        <f>IF('Attribute G R&amp;R'!G58="","",IF($R58+$S58+$V58+$W58+$Q58=5,"TRUE",IF($R58+$S58+$V58+$W58+$Q58=10,"TRUE","FALSE")))</f>
      </c>
      <c r="AJ58" s="370">
        <f>IF('Attribute G R&amp;R'!J58="","",IF($R58+$S58+$V58+$W58+$Z58+$AA58+$Q58=7,"TRUE",IF($R58+$S58+$V58+$W58+$Z58+$AA58+$Q58=14,"TRUE","FALSE")))</f>
      </c>
      <c r="AK58" s="300">
        <f>IF('Attribute G R&amp;R'!$B58="","",IF(Q58+R58+S58=3,"TRUE",IF(Q58+R58+S58=6,"TRUE","FALSE")))</f>
      </c>
      <c r="AL58" s="300">
        <f>IF('Attribute G R&amp;R'!$B58="","",IF($Q58+V58+W58=3,"TRUE",IF($Q58+V58+W58=6,"TRUE","FALSE")))</f>
      </c>
      <c r="AM58" s="92">
        <f>IF('Attribute G R&amp;R'!J58="","",IF('Attribute G R&amp;R'!$B58="","",IF($Q58+Z58+AA58=3,"TRUE",IF($Q58+Z58+AA58=6,"TRUE","FALSE"))))</f>
      </c>
    </row>
    <row r="59" spans="1:39" ht="15.75">
      <c r="A59" s="329">
        <v>27</v>
      </c>
      <c r="B59" s="380"/>
      <c r="C59" s="314"/>
      <c r="D59" s="346"/>
      <c r="E59" s="347"/>
      <c r="F59" s="314"/>
      <c r="G59" s="346"/>
      <c r="H59" s="347"/>
      <c r="I59" s="314"/>
      <c r="J59" s="346"/>
      <c r="K59" s="347"/>
      <c r="L59" s="314"/>
      <c r="M59" s="286">
        <f>IF(D59="","",IF('Attribute G R&amp;R'!AD59="TRUE","Y","N"))</f>
      </c>
      <c r="N59" s="334">
        <f>IF(E59="","",IF('Attribute G R&amp;R'!AE59="TRUE","Y","N"))</f>
      </c>
      <c r="P59" s="365">
        <v>27</v>
      </c>
      <c r="Q59" s="366">
        <f>IF('Attribute G R&amp;R'!B59="","",IF('Attribute G R&amp;R'!B59='[2]Data Entry'!$D$8,'[2]Data Entry'!$C$8,'[2]Data Entry'!$C$9))</f>
      </c>
      <c r="R59" s="367">
        <f>IF('Attribute G R&amp;R'!D59="","",IF('Attribute G R&amp;R'!D59='[2]Data Entry'!$D$8,'[2]Data Entry'!$C$8,'[2]Data Entry'!$C$9))</f>
      </c>
      <c r="S59" s="368">
        <f>IF('Attribute G R&amp;R'!E59="","",IF('Attribute G R&amp;R'!E59='[2]Data Entry'!$D$8,'[2]Data Entry'!$C$8,'[2]Data Entry'!$C$9))</f>
      </c>
      <c r="T59" s="367">
        <f t="shared" si="0"/>
      </c>
      <c r="U59" s="368">
        <f>IF('Attribute G R&amp;R'!$B59="","",IF(AK59="TRUE",1,0))</f>
      </c>
      <c r="V59" s="367">
        <f>IF('Attribute G R&amp;R'!H59="","",IF('Attribute G R&amp;R'!G59='[2]Data Entry'!$D$8,'[2]Data Entry'!$C$8,'[2]Data Entry'!$C$9))</f>
      </c>
      <c r="W59" s="368">
        <f>IF('Attribute G R&amp;R'!G59="","",IF('Attribute G R&amp;R'!H59='[2]Data Entry'!$D$8,'[2]Data Entry'!$C$8,'[2]Data Entry'!$C$9))</f>
      </c>
      <c r="X59" s="367">
        <f t="shared" si="1"/>
      </c>
      <c r="Y59" s="368">
        <f>IF('Attribute G R&amp;R'!$B59="","",IF(AL59="TRUE",1,0))</f>
      </c>
      <c r="Z59" s="367">
        <f>IF('Attribute G R&amp;R'!K59="","",IF('Attribute G R&amp;R'!J59='[2]Data Entry'!$D$8,'[2]Data Entry'!$C$8,'[2]Data Entry'!$C$9))</f>
      </c>
      <c r="AA59" s="367">
        <f>IF('Attribute G R&amp;R'!J59="","",IF('Attribute G R&amp;R'!K59='[2]Data Entry'!$D$8,'[2]Data Entry'!$C$8,'[2]Data Entry'!$C$9))</f>
      </c>
      <c r="AB59" s="367">
        <f t="shared" si="2"/>
      </c>
      <c r="AC59" s="368">
        <f>IF('Attribute G R&amp;R'!$B59="","",IF(AM59="TRUE",1,0))</f>
      </c>
      <c r="AD59" s="369">
        <f>IF('Attribute G R&amp;R'!G59="","",IF(Z59="",AG59,AH59))</f>
      </c>
      <c r="AE59" s="369">
        <f>IF('Attribute G R&amp;R'!G59="","",IF(Z59="",AI59,AJ59))</f>
      </c>
      <c r="AF59" s="300"/>
      <c r="AG59" s="370">
        <f>IF('Attribute G R&amp;R'!G59="","",IF($R59+$S59+$V59+$W59=4,"TRUE",IF($R59+$S59+$V59+$W59=8,"TRUE","FALSE")))</f>
      </c>
      <c r="AH59" s="370">
        <f>IF('Attribute G R&amp;R'!J59="","",IF($R59+$S59+$V59+$W59+$Z59+$AA59=6,"TRUE",IF($R59+$S59+$V59+$W59+$Z59+$AA59=12,"TRUE","FALSE")))</f>
      </c>
      <c r="AI59" s="370">
        <f>IF('Attribute G R&amp;R'!G59="","",IF($R59+$S59+$V59+$W59+$Q59=5,"TRUE",IF($R59+$S59+$V59+$W59+$Q59=10,"TRUE","FALSE")))</f>
      </c>
      <c r="AJ59" s="370">
        <f>IF('Attribute G R&amp;R'!J59="","",IF($R59+$S59+$V59+$W59+$Z59+$AA59+$Q59=7,"TRUE",IF($R59+$S59+$V59+$W59+$Z59+$AA59+$Q59=14,"TRUE","FALSE")))</f>
      </c>
      <c r="AK59" s="300">
        <f>IF('Attribute G R&amp;R'!$B59="","",IF(Q59+R59+S59=3,"TRUE",IF(Q59+R59+S59=6,"TRUE","FALSE")))</f>
      </c>
      <c r="AL59" s="300">
        <f>IF('Attribute G R&amp;R'!$B59="","",IF($Q59+V59+W59=3,"TRUE",IF($Q59+V59+W59=6,"TRUE","FALSE")))</f>
      </c>
      <c r="AM59" s="92">
        <f>IF('Attribute G R&amp;R'!J59="","",IF('Attribute G R&amp;R'!$B59="","",IF($Q59+Z59+AA59=3,"TRUE",IF($Q59+Z59+AA59=6,"TRUE","FALSE"))))</f>
      </c>
    </row>
    <row r="60" spans="1:39" ht="15.75">
      <c r="A60" s="329">
        <v>28</v>
      </c>
      <c r="B60" s="380"/>
      <c r="C60" s="314"/>
      <c r="D60" s="346"/>
      <c r="E60" s="347"/>
      <c r="F60" s="314"/>
      <c r="G60" s="346"/>
      <c r="H60" s="347"/>
      <c r="I60" s="314"/>
      <c r="J60" s="346"/>
      <c r="K60" s="347"/>
      <c r="L60" s="314"/>
      <c r="M60" s="286">
        <f>IF(D60="","",IF('Attribute G R&amp;R'!AD60="TRUE","Y","N"))</f>
      </c>
      <c r="N60" s="334">
        <f>IF(E60="","",IF('Attribute G R&amp;R'!AE60="TRUE","Y","N"))</f>
      </c>
      <c r="P60" s="365">
        <v>28</v>
      </c>
      <c r="Q60" s="366">
        <f>IF('Attribute G R&amp;R'!B60="","",IF('Attribute G R&amp;R'!B60='[2]Data Entry'!$D$8,'[2]Data Entry'!$C$8,'[2]Data Entry'!$C$9))</f>
      </c>
      <c r="R60" s="367">
        <f>IF('Attribute G R&amp;R'!D60="","",IF('Attribute G R&amp;R'!D60='[2]Data Entry'!$D$8,'[2]Data Entry'!$C$8,'[2]Data Entry'!$C$9))</f>
      </c>
      <c r="S60" s="368">
        <f>IF('Attribute G R&amp;R'!E60="","",IF('Attribute G R&amp;R'!E60='[2]Data Entry'!$D$8,'[2]Data Entry'!$C$8,'[2]Data Entry'!$C$9))</f>
      </c>
      <c r="T60" s="367">
        <f t="shared" si="0"/>
      </c>
      <c r="U60" s="368">
        <f>IF('Attribute G R&amp;R'!$B60="","",IF(AK60="TRUE",1,0))</f>
      </c>
      <c r="V60" s="367">
        <f>IF('Attribute G R&amp;R'!H60="","",IF('Attribute G R&amp;R'!G60='[2]Data Entry'!$D$8,'[2]Data Entry'!$C$8,'[2]Data Entry'!$C$9))</f>
      </c>
      <c r="W60" s="368">
        <f>IF('Attribute G R&amp;R'!G60="","",IF('Attribute G R&amp;R'!H60='[2]Data Entry'!$D$8,'[2]Data Entry'!$C$8,'[2]Data Entry'!$C$9))</f>
      </c>
      <c r="X60" s="367">
        <f t="shared" si="1"/>
      </c>
      <c r="Y60" s="368">
        <f>IF('Attribute G R&amp;R'!$B60="","",IF(AL60="TRUE",1,0))</f>
      </c>
      <c r="Z60" s="367">
        <f>IF('Attribute G R&amp;R'!K60="","",IF('Attribute G R&amp;R'!J60='[2]Data Entry'!$D$8,'[2]Data Entry'!$C$8,'[2]Data Entry'!$C$9))</f>
      </c>
      <c r="AA60" s="367">
        <f>IF('Attribute G R&amp;R'!J60="","",IF('Attribute G R&amp;R'!K60='[2]Data Entry'!$D$8,'[2]Data Entry'!$C$8,'[2]Data Entry'!$C$9))</f>
      </c>
      <c r="AB60" s="367">
        <f t="shared" si="2"/>
      </c>
      <c r="AC60" s="368">
        <f>IF('Attribute G R&amp;R'!$B60="","",IF(AM60="TRUE",1,0))</f>
      </c>
      <c r="AD60" s="369">
        <f>IF('Attribute G R&amp;R'!G60="","",IF(Z60="",AG60,AH60))</f>
      </c>
      <c r="AE60" s="369">
        <f>IF('Attribute G R&amp;R'!G60="","",IF(Z60="",AI60,AJ60))</f>
      </c>
      <c r="AF60" s="300"/>
      <c r="AG60" s="370">
        <f>IF('Attribute G R&amp;R'!G60="","",IF($R60+$S60+$V60+$W60=4,"TRUE",IF($R60+$S60+$V60+$W60=8,"TRUE","FALSE")))</f>
      </c>
      <c r="AH60" s="370">
        <f>IF('Attribute G R&amp;R'!J60="","",IF($R60+$S60+$V60+$W60+$Z60+$AA60=6,"TRUE",IF($R60+$S60+$V60+$W60+$Z60+$AA60=12,"TRUE","FALSE")))</f>
      </c>
      <c r="AI60" s="370">
        <f>IF('Attribute G R&amp;R'!G60="","",IF($R60+$S60+$V60+$W60+$Q60=5,"TRUE",IF($R60+$S60+$V60+$W60+$Q60=10,"TRUE","FALSE")))</f>
      </c>
      <c r="AJ60" s="370">
        <f>IF('Attribute G R&amp;R'!J60="","",IF($R60+$S60+$V60+$W60+$Z60+$AA60+$Q60=7,"TRUE",IF($R60+$S60+$V60+$W60+$Z60+$AA60+$Q60=14,"TRUE","FALSE")))</f>
      </c>
      <c r="AK60" s="300">
        <f>IF('Attribute G R&amp;R'!$B60="","",IF(Q60+R60+S60=3,"TRUE",IF(Q60+R60+S60=6,"TRUE","FALSE")))</f>
      </c>
      <c r="AL60" s="300">
        <f>IF('Attribute G R&amp;R'!$B60="","",IF($Q60+V60+W60=3,"TRUE",IF($Q60+V60+W60=6,"TRUE","FALSE")))</f>
      </c>
      <c r="AM60" s="92">
        <f>IF('Attribute G R&amp;R'!J60="","",IF('Attribute G R&amp;R'!$B60="","",IF($Q60+Z60+AA60=3,"TRUE",IF($Q60+Z60+AA60=6,"TRUE","FALSE"))))</f>
      </c>
    </row>
    <row r="61" spans="1:39" ht="15.75">
      <c r="A61" s="329">
        <v>29</v>
      </c>
      <c r="B61" s="380"/>
      <c r="C61" s="314"/>
      <c r="D61" s="346"/>
      <c r="E61" s="347"/>
      <c r="F61" s="314"/>
      <c r="G61" s="346"/>
      <c r="H61" s="347"/>
      <c r="I61" s="314"/>
      <c r="J61" s="346"/>
      <c r="K61" s="347"/>
      <c r="L61" s="314"/>
      <c r="M61" s="286">
        <f>IF(D61="","",IF('Attribute G R&amp;R'!AD61="TRUE","Y","N"))</f>
      </c>
      <c r="N61" s="334">
        <f>IF(E61="","",IF('Attribute G R&amp;R'!AE61="TRUE","Y","N"))</f>
      </c>
      <c r="P61" s="365">
        <v>29</v>
      </c>
      <c r="Q61" s="366">
        <f>IF('Attribute G R&amp;R'!B61="","",IF('Attribute G R&amp;R'!B61='[2]Data Entry'!$D$8,'[2]Data Entry'!$C$8,'[2]Data Entry'!$C$9))</f>
      </c>
      <c r="R61" s="367">
        <f>IF('Attribute G R&amp;R'!D61="","",IF('Attribute G R&amp;R'!D61='[2]Data Entry'!$D$8,'[2]Data Entry'!$C$8,'[2]Data Entry'!$C$9))</f>
      </c>
      <c r="S61" s="368">
        <f>IF('Attribute G R&amp;R'!E61="","",IF('Attribute G R&amp;R'!E61='[2]Data Entry'!$D$8,'[2]Data Entry'!$C$8,'[2]Data Entry'!$C$9))</f>
      </c>
      <c r="T61" s="367">
        <f t="shared" si="0"/>
      </c>
      <c r="U61" s="368">
        <f>IF('Attribute G R&amp;R'!$B61="","",IF(AK61="TRUE",1,0))</f>
      </c>
      <c r="V61" s="367">
        <f>IF('Attribute G R&amp;R'!H61="","",IF('Attribute G R&amp;R'!G61='[2]Data Entry'!$D$8,'[2]Data Entry'!$C$8,'[2]Data Entry'!$C$9))</f>
      </c>
      <c r="W61" s="368">
        <f>IF('Attribute G R&amp;R'!G61="","",IF('Attribute G R&amp;R'!H61='[2]Data Entry'!$D$8,'[2]Data Entry'!$C$8,'[2]Data Entry'!$C$9))</f>
      </c>
      <c r="X61" s="367">
        <f t="shared" si="1"/>
      </c>
      <c r="Y61" s="368">
        <f>IF('Attribute G R&amp;R'!$B61="","",IF(AL61="TRUE",1,0))</f>
      </c>
      <c r="Z61" s="367">
        <f>IF('Attribute G R&amp;R'!K61="","",IF('Attribute G R&amp;R'!J61='[2]Data Entry'!$D$8,'[2]Data Entry'!$C$8,'[2]Data Entry'!$C$9))</f>
      </c>
      <c r="AA61" s="367">
        <f>IF('Attribute G R&amp;R'!J61="","",IF('Attribute G R&amp;R'!K61='[2]Data Entry'!$D$8,'[2]Data Entry'!$C$8,'[2]Data Entry'!$C$9))</f>
      </c>
      <c r="AB61" s="367">
        <f t="shared" si="2"/>
      </c>
      <c r="AC61" s="368">
        <f>IF('Attribute G R&amp;R'!$B61="","",IF(AM61="TRUE",1,0))</f>
      </c>
      <c r="AD61" s="369">
        <f>IF('Attribute G R&amp;R'!G61="","",IF(Z61="",AG61,AH61))</f>
      </c>
      <c r="AE61" s="369">
        <f>IF('Attribute G R&amp;R'!G61="","",IF(Z61="",AI61,AJ61))</f>
      </c>
      <c r="AF61" s="300"/>
      <c r="AG61" s="370">
        <f>IF('Attribute G R&amp;R'!G61="","",IF($R61+$S61+$V61+$W61=4,"TRUE",IF($R61+$S61+$V61+$W61=8,"TRUE","FALSE")))</f>
      </c>
      <c r="AH61" s="370">
        <f>IF('Attribute G R&amp;R'!J61="","",IF($R61+$S61+$V61+$W61+$Z61+$AA61=6,"TRUE",IF($R61+$S61+$V61+$W61+$Z61+$AA61=12,"TRUE","FALSE")))</f>
      </c>
      <c r="AI61" s="370">
        <f>IF('Attribute G R&amp;R'!G61="","",IF($R61+$S61+$V61+$W61+$Q61=5,"TRUE",IF($R61+$S61+$V61+$W61+$Q61=10,"TRUE","FALSE")))</f>
      </c>
      <c r="AJ61" s="370">
        <f>IF('Attribute G R&amp;R'!J61="","",IF($R61+$S61+$V61+$W61+$Z61+$AA61+$Q61=7,"TRUE",IF($R61+$S61+$V61+$W61+$Z61+$AA61+$Q61=14,"TRUE","FALSE")))</f>
      </c>
      <c r="AK61" s="300">
        <f>IF('Attribute G R&amp;R'!$B61="","",IF(Q61+R61+S61=3,"TRUE",IF(Q61+R61+S61=6,"TRUE","FALSE")))</f>
      </c>
      <c r="AL61" s="300">
        <f>IF('Attribute G R&amp;R'!$B61="","",IF($Q61+V61+W61=3,"TRUE",IF($Q61+V61+W61=6,"TRUE","FALSE")))</f>
      </c>
      <c r="AM61" s="92">
        <f>IF('Attribute G R&amp;R'!J61="","",IF('Attribute G R&amp;R'!$B61="","",IF($Q61+Z61+AA61=3,"TRUE",IF($Q61+Z61+AA61=6,"TRUE","FALSE"))))</f>
      </c>
    </row>
    <row r="62" spans="1:41" ht="16.5" thickBot="1">
      <c r="A62" s="330">
        <v>30</v>
      </c>
      <c r="B62" s="381"/>
      <c r="C62" s="331"/>
      <c r="D62" s="348"/>
      <c r="E62" s="349"/>
      <c r="F62" s="331"/>
      <c r="G62" s="348"/>
      <c r="H62" s="349"/>
      <c r="I62" s="331"/>
      <c r="J62" s="348"/>
      <c r="K62" s="349"/>
      <c r="L62" s="331"/>
      <c r="M62" s="332">
        <f>IF(D62="","",IF('Attribute G R&amp;R'!AD62="TRUE","Y","N"))</f>
      </c>
      <c r="N62" s="335">
        <f>IF(E62="","",IF('Attribute G R&amp;R'!AE62="TRUE","Y","N"))</f>
      </c>
      <c r="P62" s="371">
        <v>30</v>
      </c>
      <c r="Q62" s="366">
        <f>IF('Attribute G R&amp;R'!B62="","",IF('Attribute G R&amp;R'!B62='[2]Data Entry'!$D$8,'[2]Data Entry'!$C$8,'[2]Data Entry'!$C$9))</f>
      </c>
      <c r="R62" s="367">
        <f>IF('Attribute G R&amp;R'!D62="","",IF('Attribute G R&amp;R'!D62='[2]Data Entry'!$D$8,'[2]Data Entry'!$C$8,'[2]Data Entry'!$C$9))</f>
      </c>
      <c r="S62" s="368">
        <f>IF('Attribute G R&amp;R'!E62="","",IF('Attribute G R&amp;R'!E62='[2]Data Entry'!$D$8,'[2]Data Entry'!$C$8,'[2]Data Entry'!$C$9))</f>
      </c>
      <c r="T62" s="372">
        <f t="shared" si="0"/>
      </c>
      <c r="U62" s="368">
        <f>IF('Attribute G R&amp;R'!$B62="","",IF(AK62="TRUE",1,0))</f>
      </c>
      <c r="V62" s="367">
        <f>IF('Attribute G R&amp;R'!H62="","",IF('Attribute G R&amp;R'!G62='[2]Data Entry'!$D$8,'[2]Data Entry'!$C$8,'[2]Data Entry'!$C$9))</f>
      </c>
      <c r="W62" s="368">
        <f>IF('Attribute G R&amp;R'!G62="","",IF('Attribute G R&amp;R'!H62='[2]Data Entry'!$D$8,'[2]Data Entry'!$C$8,'[2]Data Entry'!$C$9))</f>
      </c>
      <c r="X62" s="372">
        <f t="shared" si="1"/>
      </c>
      <c r="Y62" s="368">
        <f>IF('Attribute G R&amp;R'!$B62="","",IF(AL62="TRUE",1,0))</f>
      </c>
      <c r="Z62" s="367">
        <f>IF('Attribute G R&amp;R'!K62="","",IF('Attribute G R&amp;R'!J62='[2]Data Entry'!$D$8,'[2]Data Entry'!$C$8,'[2]Data Entry'!$C$9))</f>
      </c>
      <c r="AA62" s="367">
        <f>IF('Attribute G R&amp;R'!J62="","",IF('Attribute G R&amp;R'!K62='[2]Data Entry'!$D$8,'[2]Data Entry'!$C$8,'[2]Data Entry'!$C$9))</f>
      </c>
      <c r="AB62" s="372">
        <f t="shared" si="2"/>
      </c>
      <c r="AC62" s="368">
        <f>IF('Attribute G R&amp;R'!$B62="","",IF(AM62="TRUE",1,0))</f>
      </c>
      <c r="AD62" s="369">
        <f>IF('Attribute G R&amp;R'!G62="","",IF(Z62="",AG62,AH62))</f>
      </c>
      <c r="AE62" s="373">
        <f>IF('Attribute G R&amp;R'!G62="","",IF(Z62="",AI62,AJ62))</f>
      </c>
      <c r="AF62" s="300"/>
      <c r="AG62" s="370">
        <f>IF('Attribute G R&amp;R'!G62="","",IF($R62+$S62+$V62+$W62=4,"TRUE",IF($R62+$S62+$V62+$W62=8,"TRUE","FALSE")))</f>
      </c>
      <c r="AH62" s="370">
        <f>IF('Attribute G R&amp;R'!J62="","",IF($R62+$S62+$V62+$W62+$Z62+$AA62=6,"TRUE",IF($R62+$S62+$V62+$W62+$Z62+$AA62=12,"TRUE","FALSE")))</f>
      </c>
      <c r="AI62" s="370">
        <f>IF('Attribute G R&amp;R'!G62="","",IF($R62+$S62+$V62+$W62+$Q62=5,"TRUE",IF($R62+$S62+$V62+$W62+$Q62=10,"TRUE","FALSE")))</f>
      </c>
      <c r="AJ62" s="370">
        <f>IF('Attribute G R&amp;R'!J62="","",IF($R62+$S62+$V62+$W62+$Z62+$AA62+$Q62=7,"TRUE",IF($R62+$S62+$V62+$W62+$Z62+$AA62+$Q62=14,"TRUE","FALSE")))</f>
      </c>
      <c r="AK62" s="300">
        <f>IF('Attribute G R&amp;R'!$B62="","",IF(Q62+R62+S62=3,"TRUE",IF(Q62+R62+S62=6,"TRUE","FALSE")))</f>
      </c>
      <c r="AL62" s="300">
        <f>IF('Attribute G R&amp;R'!$B62="","",IF($Q62+V62+W62=3,"TRUE",IF($Q62+V62+W62=6,"TRUE","FALSE")))</f>
      </c>
      <c r="AM62" s="92">
        <f>IF('Attribute G R&amp;R'!J62="","",IF('Attribute G R&amp;R'!$B62="","",IF($Q62+Z62+AA62=3,"TRUE",IF($Q62+Z62+AA62=6,"TRUE","FALSE"))))</f>
      </c>
      <c r="AO62" s="300"/>
    </row>
    <row r="63" spans="1:41" s="288" customFormat="1" ht="19.5" thickBot="1" thickTop="1">
      <c r="A63" s="308"/>
      <c r="B63" s="290"/>
      <c r="C63" s="290"/>
      <c r="D63" s="309"/>
      <c r="E63" s="290"/>
      <c r="F63" s="306"/>
      <c r="G63" s="310"/>
      <c r="H63" s="290"/>
      <c r="I63" s="306"/>
      <c r="J63" s="310"/>
      <c r="K63" s="290"/>
      <c r="L63" s="290"/>
      <c r="M63" s="310"/>
      <c r="N63" s="297"/>
      <c r="O63" s="92"/>
      <c r="P63" s="374" t="s">
        <v>145</v>
      </c>
      <c r="Q63" s="375"/>
      <c r="R63" s="376"/>
      <c r="S63" s="377" t="e">
        <f>(COUNTIF(T33:T62,"=1"))/(COUNTIF(T33:T62,"&gt;=0"))</f>
        <v>#DIV/0!</v>
      </c>
      <c r="T63" s="376"/>
      <c r="U63" s="378" t="e">
        <f>(COUNTIF(U33:U62,"=1"))/(30-COUNTBLANK(U33:U62))</f>
        <v>#DIV/0!</v>
      </c>
      <c r="V63" s="376"/>
      <c r="W63" s="377" t="e">
        <f>(COUNTIF(X33:X62,"=1"))/(COUNTIF(X33:X62,"&gt;=0"))</f>
        <v>#DIV/0!</v>
      </c>
      <c r="X63" s="379"/>
      <c r="Y63" s="378" t="e">
        <f>(COUNTIF(Y33:Y62,"=1"))/(30-COUNTBLANK(Y33:Y62))</f>
        <v>#DIV/0!</v>
      </c>
      <c r="Z63" s="376"/>
      <c r="AA63" s="377">
        <f>IF(Z33="","",(COUNTIF(AB33:AB62,"=1"))/(COUNTIF(AB33:AB62,"&gt;=0")))</f>
      </c>
      <c r="AB63" s="376"/>
      <c r="AC63" s="378" t="e">
        <f>(COUNTIF(AC33:AC62,"=1"))/(30-COUNTBLANK(AC33:AC62))</f>
        <v>#DIV/0!</v>
      </c>
      <c r="AD63" s="287"/>
      <c r="AE63" s="300"/>
      <c r="AF63" s="300"/>
      <c r="AG63" s="300"/>
      <c r="AH63" s="300"/>
      <c r="AI63" s="300"/>
      <c r="AJ63" s="300"/>
      <c r="AK63" s="300"/>
      <c r="AL63" s="300"/>
      <c r="AM63" s="300"/>
      <c r="AN63" s="92"/>
      <c r="AO63" s="300"/>
    </row>
    <row r="64" spans="1:39" ht="18">
      <c r="A64" s="296"/>
      <c r="B64" s="289"/>
      <c r="C64" s="289"/>
      <c r="D64" s="307"/>
      <c r="E64" s="289"/>
      <c r="F64" s="299"/>
      <c r="G64" s="299"/>
      <c r="H64" s="289"/>
      <c r="I64" s="299"/>
      <c r="J64" s="299"/>
      <c r="K64" s="289"/>
      <c r="L64" s="289"/>
      <c r="M64" s="299"/>
      <c r="N64" s="298"/>
      <c r="O64" s="288"/>
      <c r="P64" s="282"/>
      <c r="Q64" s="281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</row>
    <row r="65" spans="1:14" ht="12.75">
      <c r="A65" s="282"/>
      <c r="B65" s="281"/>
      <c r="C65" s="92"/>
      <c r="D65" s="289"/>
      <c r="E65" s="337"/>
      <c r="F65" s="337"/>
      <c r="G65" s="337"/>
      <c r="H65" s="337"/>
      <c r="I65" s="337"/>
      <c r="J65" s="337"/>
      <c r="K65" s="337"/>
      <c r="L65" s="289"/>
      <c r="M65" s="337"/>
      <c r="N65" s="297"/>
    </row>
    <row r="66" spans="1:15" ht="12.75">
      <c r="A66" s="282"/>
      <c r="B66" s="281"/>
      <c r="C66" s="92"/>
      <c r="D66" s="289"/>
      <c r="E66" s="337"/>
      <c r="F66" s="337"/>
      <c r="G66" s="337"/>
      <c r="H66" s="337"/>
      <c r="I66" s="337"/>
      <c r="J66" s="337"/>
      <c r="K66" s="338"/>
      <c r="L66" s="289"/>
      <c r="M66" s="339"/>
      <c r="O66" s="289"/>
    </row>
    <row r="67" spans="1:13" ht="12.75">
      <c r="A67" s="282"/>
      <c r="B67" s="281"/>
      <c r="C67" s="92"/>
      <c r="D67" s="289"/>
      <c r="E67" s="337"/>
      <c r="F67" s="337"/>
      <c r="G67" s="337"/>
      <c r="H67" s="337"/>
      <c r="I67" s="299"/>
      <c r="J67" s="299"/>
      <c r="K67" s="337"/>
      <c r="L67" s="340"/>
      <c r="M67" s="289"/>
    </row>
    <row r="68" spans="3:12" ht="18">
      <c r="C68" s="291"/>
      <c r="D68" s="305"/>
      <c r="E68" s="297"/>
      <c r="F68" s="297"/>
      <c r="G68" s="297"/>
      <c r="H68" s="297"/>
      <c r="I68" s="297"/>
      <c r="J68" s="297"/>
      <c r="K68" s="297"/>
      <c r="L68" s="297"/>
    </row>
    <row r="69" spans="3:4" ht="12.75">
      <c r="C69" s="92"/>
      <c r="D69" s="92"/>
    </row>
    <row r="70" spans="3:4" ht="15">
      <c r="C70" s="294"/>
      <c r="D70" s="295"/>
    </row>
    <row r="71" spans="3:4" ht="15">
      <c r="C71" s="292"/>
      <c r="D71" s="295"/>
    </row>
    <row r="72" spans="3:4" ht="12.75">
      <c r="C72" s="92"/>
      <c r="D72" s="92"/>
    </row>
    <row r="73" spans="3:4" ht="15">
      <c r="C73" s="294"/>
      <c r="D73" s="293"/>
    </row>
  </sheetData>
  <sheetProtection password="E612" sheet="1" objects="1" scenarios="1"/>
  <mergeCells count="26">
    <mergeCell ref="B24:D24"/>
    <mergeCell ref="A31:B31"/>
    <mergeCell ref="A2:N2"/>
    <mergeCell ref="H20:J20"/>
    <mergeCell ref="H22:J22"/>
    <mergeCell ref="H24:J24"/>
    <mergeCell ref="K18:N18"/>
    <mergeCell ref="K19:L19"/>
    <mergeCell ref="M19:N19"/>
    <mergeCell ref="K20:L20"/>
    <mergeCell ref="D31:E31"/>
    <mergeCell ref="G31:H31"/>
    <mergeCell ref="J31:K31"/>
    <mergeCell ref="B27:N27"/>
    <mergeCell ref="B16:C16"/>
    <mergeCell ref="B18:C18"/>
    <mergeCell ref="B20:D20"/>
    <mergeCell ref="B22:D22"/>
    <mergeCell ref="H16:K16"/>
    <mergeCell ref="H18:I18"/>
    <mergeCell ref="K24:L24"/>
    <mergeCell ref="L26:M26"/>
    <mergeCell ref="M20:N20"/>
    <mergeCell ref="M22:N22"/>
    <mergeCell ref="M24:N24"/>
    <mergeCell ref="K22:L22"/>
  </mergeCells>
  <conditionalFormatting sqref="D33:E62 G33:H62 J33:K62">
    <cfRule type="cellIs" priority="1" dxfId="4" operator="notEqual" stopIfTrue="1">
      <formula>$B33</formula>
    </cfRule>
  </conditionalFormatting>
  <conditionalFormatting sqref="M33:N62">
    <cfRule type="cellIs" priority="2" dxfId="5" operator="equal" stopIfTrue="1">
      <formula>"Y"</formula>
    </cfRule>
  </conditionalFormatting>
  <conditionalFormatting sqref="L26:M26">
    <cfRule type="cellIs" priority="3" dxfId="4" operator="between" stopIfTrue="1">
      <formula>0</formula>
      <formula>0.79</formula>
    </cfRule>
    <cfRule type="cellIs" priority="4" dxfId="6" operator="between" stopIfTrue="1">
      <formula>0.8</formula>
      <formula>0.89</formula>
    </cfRule>
    <cfRule type="cellIs" priority="5" dxfId="5" operator="between" stopIfTrue="1">
      <formula>0.9</formula>
      <formula>1</formula>
    </cfRule>
  </conditionalFormatting>
  <dataValidations count="2">
    <dataValidation type="whole" allowBlank="1" showInputMessage="1" showErrorMessage="1" promptTitle="Appraiser" prompt="Enter &quot;2&quot; or &quot;3&quot;" errorTitle="Error" error="Enter &quot;2&quot; or &quot;3&quot; " sqref="D26 D28">
      <formula1>2</formula1>
      <formula2>3</formula2>
    </dataValidation>
    <dataValidation type="list" allowBlank="1" showInputMessage="1" showErrorMessage="1" sqref="B33:B62 G33:H62 D33:E62 J33:K62">
      <formula1>$J$6:$K$6</formula1>
    </dataValidation>
  </dataValidations>
  <printOptions horizontalCentered="1"/>
  <pageMargins left="0.5" right="0.5" top="0.5" bottom="0.5" header="0" footer="0.5"/>
  <pageSetup fitToHeight="1" fitToWidth="1" horizontalDpi="180" verticalDpi="180" orientation="portrait" scale="76" r:id="rId1"/>
  <headerFooter alignWithMargins="0">
    <oddFooter>&amp;L&amp;8&amp;A QMS-F-0679
Rev. 1&amp;C&amp;8Pages &amp;P of &amp;N&amp;R&amp;8Printed: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MoreSteam.com,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Hathaway</dc:creator>
  <cp:keywords/>
  <dc:description/>
  <cp:lastModifiedBy>Todd Gish</cp:lastModifiedBy>
  <cp:lastPrinted>2006-07-10T18:27:10Z</cp:lastPrinted>
  <dcterms:created xsi:type="dcterms:W3CDTF">1999-07-22T01:52:02Z</dcterms:created>
  <dcterms:modified xsi:type="dcterms:W3CDTF">2006-07-31T22:58:00Z</dcterms:modified>
  <cp:category/>
  <cp:version/>
  <cp:contentType/>
  <cp:contentStatus/>
</cp:coreProperties>
</file>